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OneDrive\Desktop\Văn bản\Văn bản\Công báo\HĐND tỉnh\Nghị quyết\2022\NQ4\"/>
    </mc:Choice>
  </mc:AlternateContent>
  <bookViews>
    <workbookView xWindow="-120" yWindow="-120" windowWidth="20730" windowHeight="11160" firstSheet="1" activeTab="4"/>
  </bookViews>
  <sheets>
    <sheet name="foxz" sheetId="5" state="veryHidden" r:id="rId1"/>
    <sheet name=" Bieu 1 dieu chinh ten + DT" sheetId="1" r:id="rId2"/>
    <sheet name="Bieu 02" sheetId="2" r:id="rId3"/>
    <sheet name="Bieu 03" sheetId="3" r:id="rId4"/>
    <sheet name="Bieu 04" sheetId="4" r:id="rId5"/>
  </sheets>
  <definedNames>
    <definedName name="_xlnm.Print_Titles" localSheetId="1">' Bieu 1 dieu chinh ten + DT'!$5:$6</definedName>
    <definedName name="_xlnm.Print_Titles" localSheetId="2">'Bieu 02'!$5:$6</definedName>
    <definedName name="_xlnm.Print_Titles" localSheetId="3">'Bieu 03'!$5:$6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132" i="1" l="1"/>
  <c r="P132" i="1"/>
  <c r="N132" i="1"/>
  <c r="M47" i="1" l="1"/>
  <c r="L92" i="1" l="1"/>
  <c r="G95" i="1"/>
  <c r="F20" i="2"/>
  <c r="G15" i="2"/>
  <c r="E15" i="2"/>
  <c r="A15" i="2"/>
  <c r="A16" i="2" s="1"/>
  <c r="A18" i="2" s="1"/>
  <c r="A19" i="2" s="1"/>
  <c r="G54" i="3"/>
  <c r="D53" i="3"/>
  <c r="F20" i="3"/>
  <c r="G20" i="3"/>
  <c r="E22" i="3"/>
  <c r="H22" i="3" s="1"/>
  <c r="E20" i="3" l="1"/>
  <c r="E13" i="2"/>
  <c r="G13" i="2" s="1"/>
  <c r="E7" i="1" l="1"/>
  <c r="F7" i="1"/>
  <c r="I7" i="1"/>
  <c r="J7" i="1"/>
  <c r="K7" i="1"/>
  <c r="L7" i="1"/>
  <c r="D7" i="1"/>
  <c r="H13" i="1"/>
  <c r="G13" i="1"/>
  <c r="H47" i="1" l="1"/>
  <c r="G47" i="1"/>
  <c r="H46" i="1"/>
  <c r="G46" i="1"/>
  <c r="H45" i="1"/>
  <c r="G45" i="1"/>
  <c r="H44" i="1"/>
  <c r="G44" i="1"/>
  <c r="G21" i="1"/>
  <c r="D24" i="3" l="1"/>
  <c r="E24" i="3"/>
  <c r="G27" i="3"/>
  <c r="F53" i="3"/>
  <c r="G53" i="3"/>
  <c r="H53" i="3"/>
  <c r="I53" i="3"/>
  <c r="E53" i="3"/>
  <c r="F24" i="3"/>
  <c r="H24" i="3"/>
  <c r="E21" i="4" l="1"/>
  <c r="D21" i="4"/>
  <c r="A10" i="4"/>
  <c r="A11" i="4" s="1"/>
  <c r="A12" i="4" s="1"/>
  <c r="H52" i="3"/>
  <c r="D52" i="3"/>
  <c r="D50" i="3" s="1"/>
  <c r="H51" i="3"/>
  <c r="H50" i="3" s="1"/>
  <c r="G50" i="3"/>
  <c r="F50" i="3"/>
  <c r="E50" i="3"/>
  <c r="G49" i="3"/>
  <c r="G48" i="3" s="1"/>
  <c r="H48" i="3"/>
  <c r="F48" i="3"/>
  <c r="E48" i="3"/>
  <c r="D48" i="3"/>
  <c r="H47" i="3"/>
  <c r="E46" i="3"/>
  <c r="H46" i="3" s="1"/>
  <c r="E45" i="3"/>
  <c r="H45" i="3" s="1"/>
  <c r="H44" i="3"/>
  <c r="G42" i="3"/>
  <c r="F42" i="3"/>
  <c r="D42" i="3"/>
  <c r="G41" i="3"/>
  <c r="G35" i="3"/>
  <c r="H29" i="3"/>
  <c r="F29" i="3"/>
  <c r="E29" i="3"/>
  <c r="D29" i="3"/>
  <c r="G25" i="3"/>
  <c r="G24" i="3" s="1"/>
  <c r="H23" i="3"/>
  <c r="D23" i="3"/>
  <c r="D20" i="3" s="1"/>
  <c r="H21" i="3"/>
  <c r="H20" i="3" s="1"/>
  <c r="H19" i="3"/>
  <c r="H12" i="3" s="1"/>
  <c r="G15" i="3"/>
  <c r="A14" i="3"/>
  <c r="A15" i="3" s="1"/>
  <c r="A16" i="3" s="1"/>
  <c r="A17" i="3" s="1"/>
  <c r="A18" i="3" s="1"/>
  <c r="A19" i="3" s="1"/>
  <c r="A21" i="3" s="1"/>
  <c r="G12" i="3"/>
  <c r="F12" i="3"/>
  <c r="E12" i="3"/>
  <c r="D12" i="3"/>
  <c r="D11" i="3"/>
  <c r="E11" i="3" s="1"/>
  <c r="D10" i="3"/>
  <c r="E10" i="3" s="1"/>
  <c r="H10" i="3" s="1"/>
  <c r="D9" i="3"/>
  <c r="E9" i="3" s="1"/>
  <c r="D8" i="3"/>
  <c r="E8" i="3" s="1"/>
  <c r="F7" i="3"/>
  <c r="G19" i="2"/>
  <c r="G18" i="2"/>
  <c r="H20" i="2"/>
  <c r="D17" i="2"/>
  <c r="G17" i="2" s="1"/>
  <c r="D16" i="2"/>
  <c r="G16" i="2" s="1"/>
  <c r="G14" i="2"/>
  <c r="D12" i="2"/>
  <c r="G12" i="2" s="1"/>
  <c r="D11" i="2"/>
  <c r="E10" i="2"/>
  <c r="G8" i="2"/>
  <c r="G7" i="2"/>
  <c r="D20" i="2" l="1"/>
  <c r="F55" i="3"/>
  <c r="G10" i="2"/>
  <c r="G20" i="2" s="1"/>
  <c r="E11" i="2"/>
  <c r="E20" i="2" s="1"/>
  <c r="A22" i="3"/>
  <c r="A23" i="3" s="1"/>
  <c r="A25" i="3" s="1"/>
  <c r="A26" i="3" s="1"/>
  <c r="A27" i="3" s="1"/>
  <c r="A28" i="3" s="1"/>
  <c r="A30" i="3" s="1"/>
  <c r="A31" i="3" s="1"/>
  <c r="A32" i="3" s="1"/>
  <c r="A33" i="3" s="1"/>
  <c r="A34" i="3" s="1"/>
  <c r="A35" i="3" s="1"/>
  <c r="A36" i="3" s="1"/>
  <c r="A37" i="3" s="1"/>
  <c r="A38" i="3" s="1"/>
  <c r="A39" i="3" s="1"/>
  <c r="A40" i="3" s="1"/>
  <c r="A41" i="3" s="1"/>
  <c r="A43" i="3" s="1"/>
  <c r="A44" i="3" s="1"/>
  <c r="A45" i="3" s="1"/>
  <c r="A46" i="3" s="1"/>
  <c r="A47" i="3" s="1"/>
  <c r="A49" i="3" s="1"/>
  <c r="A51" i="3" s="1"/>
  <c r="A52" i="3" s="1"/>
  <c r="A54" i="3" s="1"/>
  <c r="G29" i="3"/>
  <c r="E42" i="3"/>
  <c r="D7" i="3"/>
  <c r="D55" i="3" s="1"/>
  <c r="G8" i="3"/>
  <c r="G9" i="3"/>
  <c r="E7" i="3"/>
  <c r="E55" i="3" s="1"/>
  <c r="H42" i="3"/>
  <c r="H8" i="3"/>
  <c r="H7" i="3" s="1"/>
  <c r="H55" i="3" s="1"/>
  <c r="G10" i="3"/>
  <c r="G11" i="3"/>
  <c r="G7" i="3" l="1"/>
  <c r="G55" i="3" s="1"/>
  <c r="G131" i="1"/>
  <c r="G130" i="1"/>
  <c r="H129" i="1"/>
  <c r="G129" i="1"/>
  <c r="H128" i="1"/>
  <c r="G128" i="1"/>
  <c r="I126" i="1"/>
  <c r="F126" i="1"/>
  <c r="E126" i="1"/>
  <c r="D126" i="1"/>
  <c r="G125" i="1"/>
  <c r="G123" i="1" s="1"/>
  <c r="L123" i="1"/>
  <c r="K123" i="1"/>
  <c r="J123" i="1"/>
  <c r="I123" i="1"/>
  <c r="H123" i="1"/>
  <c r="F123" i="1"/>
  <c r="E123" i="1"/>
  <c r="D123" i="1"/>
  <c r="L121" i="1"/>
  <c r="K121" i="1"/>
  <c r="J121" i="1"/>
  <c r="I121" i="1"/>
  <c r="H121" i="1"/>
  <c r="G121" i="1"/>
  <c r="F121" i="1"/>
  <c r="E121" i="1"/>
  <c r="D121" i="1"/>
  <c r="H120" i="1"/>
  <c r="H118" i="1" s="1"/>
  <c r="H97" i="1" s="1"/>
  <c r="G120" i="1"/>
  <c r="G119" i="1"/>
  <c r="L97" i="1"/>
  <c r="K97" i="1"/>
  <c r="J97" i="1"/>
  <c r="I97" i="1"/>
  <c r="F97" i="1"/>
  <c r="E97" i="1"/>
  <c r="D97" i="1"/>
  <c r="G96" i="1"/>
  <c r="G94" i="1"/>
  <c r="K92" i="1"/>
  <c r="J92" i="1"/>
  <c r="I92" i="1"/>
  <c r="H92" i="1"/>
  <c r="F92" i="1"/>
  <c r="E92" i="1"/>
  <c r="D92" i="1"/>
  <c r="G90" i="1"/>
  <c r="G87" i="1"/>
  <c r="G86" i="1"/>
  <c r="G85" i="1"/>
  <c r="G79" i="1"/>
  <c r="G78" i="1"/>
  <c r="G77" i="1"/>
  <c r="G75" i="1"/>
  <c r="G74" i="1"/>
  <c r="G71" i="1"/>
  <c r="G70" i="1"/>
  <c r="G69" i="1"/>
  <c r="L66" i="1"/>
  <c r="J66" i="1"/>
  <c r="I66" i="1"/>
  <c r="H66" i="1"/>
  <c r="F66" i="1"/>
  <c r="E66" i="1"/>
  <c r="D66" i="1"/>
  <c r="G65" i="1"/>
  <c r="G64" i="1"/>
  <c r="G62" i="1"/>
  <c r="G61" i="1"/>
  <c r="H60" i="1"/>
  <c r="G60" i="1"/>
  <c r="H59" i="1"/>
  <c r="G59" i="1"/>
  <c r="G57" i="1"/>
  <c r="G56" i="1"/>
  <c r="G55" i="1"/>
  <c r="G54" i="1"/>
  <c r="I53" i="1"/>
  <c r="L51" i="1"/>
  <c r="K51" i="1"/>
  <c r="J51" i="1"/>
  <c r="I51" i="1"/>
  <c r="F51" i="1"/>
  <c r="E51" i="1"/>
  <c r="D51" i="1"/>
  <c r="H50" i="1"/>
  <c r="H48" i="1" s="1"/>
  <c r="G50" i="1"/>
  <c r="G48" i="1" s="1"/>
  <c r="L48" i="1"/>
  <c r="J48" i="1"/>
  <c r="I48" i="1"/>
  <c r="F48" i="1"/>
  <c r="E48" i="1"/>
  <c r="D48" i="1"/>
  <c r="H43" i="1"/>
  <c r="G43" i="1"/>
  <c r="G42" i="1"/>
  <c r="H41" i="1"/>
  <c r="G41" i="1"/>
  <c r="G30" i="1"/>
  <c r="G29" i="1"/>
  <c r="G28" i="1"/>
  <c r="G27" i="1"/>
  <c r="G26" i="1"/>
  <c r="G25" i="1"/>
  <c r="G32" i="1"/>
  <c r="G31" i="1"/>
  <c r="G24" i="1"/>
  <c r="G34" i="1"/>
  <c r="G33" i="1"/>
  <c r="H23" i="1"/>
  <c r="G23" i="1"/>
  <c r="H22" i="1"/>
  <c r="G22" i="1"/>
  <c r="H37" i="1"/>
  <c r="G37" i="1"/>
  <c r="H36" i="1"/>
  <c r="G36" i="1"/>
  <c r="H35" i="1"/>
  <c r="G35" i="1"/>
  <c r="G20" i="1"/>
  <c r="G38" i="1"/>
  <c r="G19" i="1"/>
  <c r="G18" i="1"/>
  <c r="G17" i="1"/>
  <c r="G40" i="1"/>
  <c r="G39" i="1"/>
  <c r="G16" i="1"/>
  <c r="G15" i="1"/>
  <c r="G14" i="1"/>
  <c r="G12" i="1"/>
  <c r="G11" i="1"/>
  <c r="G10" i="1"/>
  <c r="A10" i="1"/>
  <c r="A11" i="1" s="1"/>
  <c r="A12" i="1" s="1"/>
  <c r="H9" i="1"/>
  <c r="G9" i="1"/>
  <c r="H126" i="1" l="1"/>
  <c r="G7" i="1"/>
  <c r="D132" i="1"/>
  <c r="L132" i="1"/>
  <c r="E132" i="1"/>
  <c r="G92" i="1"/>
  <c r="A13" i="1"/>
  <c r="A14" i="1" s="1"/>
  <c r="A15" i="1" s="1"/>
  <c r="H7" i="1"/>
  <c r="H51" i="1"/>
  <c r="G66" i="1"/>
  <c r="F132" i="1"/>
  <c r="I132" i="1"/>
  <c r="K132" i="1"/>
  <c r="G126" i="1"/>
  <c r="G51" i="1"/>
  <c r="J132" i="1"/>
  <c r="G97" i="1"/>
  <c r="A17" i="1" l="1"/>
  <c r="H132" i="1"/>
  <c r="G132" i="1"/>
  <c r="A18" i="1"/>
  <c r="A19" i="1"/>
  <c r="A20" i="1" s="1"/>
  <c r="A21" i="1" s="1"/>
  <c r="A22" i="1" s="1"/>
  <c r="A23" i="1" s="1"/>
  <c r="A24" i="1" s="1"/>
  <c r="A25" i="1" s="1"/>
  <c r="A26" i="1" s="1"/>
  <c r="A27" i="1" s="1"/>
  <c r="A28" i="1" s="1"/>
  <c r="A30" i="1" s="1"/>
  <c r="A31" i="1" s="1"/>
  <c r="A32" i="1" s="1"/>
  <c r="A33" i="1" s="1"/>
  <c r="A34" i="1" s="1"/>
  <c r="A35" i="1" s="1"/>
  <c r="A36" i="1" s="1"/>
  <c r="A37" i="1" s="1"/>
  <c r="A38" i="1" s="1"/>
  <c r="A39" i="1" s="1"/>
  <c r="A40" i="1" s="1"/>
  <c r="A41" i="1" s="1"/>
  <c r="A42" i="1" s="1"/>
  <c r="A43" i="1" s="1"/>
  <c r="A44" i="1" s="1"/>
  <c r="A50" i="1" s="1"/>
  <c r="A54" i="1" s="1"/>
  <c r="A55" i="1" s="1"/>
  <c r="A56" i="1" s="1"/>
  <c r="A57" i="1" s="1"/>
  <c r="A59" i="1" s="1"/>
  <c r="A60" i="1" s="1"/>
  <c r="A61" i="1" s="1"/>
  <c r="A62" i="1" s="1"/>
  <c r="A64" i="1" s="1"/>
  <c r="A65" i="1" s="1"/>
  <c r="A68" i="1" s="1"/>
  <c r="A69" i="1" s="1"/>
  <c r="A70" i="1" s="1"/>
  <c r="A71" i="1" s="1"/>
  <c r="A72" i="1" s="1"/>
  <c r="A73" i="1" s="1"/>
  <c r="A74" i="1" s="1"/>
  <c r="A75" i="1" s="1"/>
  <c r="A76" i="1" s="1"/>
  <c r="A77" i="1" s="1"/>
  <c r="A78" i="1" s="1"/>
  <c r="A79" i="1" s="1"/>
  <c r="A81" i="1" s="1"/>
  <c r="A82" i="1" s="1"/>
  <c r="A84" i="1" s="1"/>
  <c r="A85" i="1" s="1"/>
  <c r="A86" i="1" s="1"/>
  <c r="A87" i="1" s="1"/>
  <c r="A88" i="1" s="1"/>
  <c r="A89" i="1" s="1"/>
  <c r="A90" i="1" s="1"/>
  <c r="A91" i="1" s="1"/>
  <c r="A94" i="1" s="1"/>
  <c r="A95" i="1" s="1"/>
  <c r="A96" i="1" s="1"/>
  <c r="A99" i="1" s="1"/>
  <c r="A100" i="1" s="1"/>
  <c r="A101" i="1" s="1"/>
  <c r="A102" i="1" s="1"/>
  <c r="A103" i="1" s="1"/>
  <c r="A104" i="1" s="1"/>
  <c r="A105" i="1" s="1"/>
  <c r="A106" i="1" s="1"/>
  <c r="A107" i="1" s="1"/>
  <c r="A108" i="1" s="1"/>
  <c r="A109" i="1" s="1"/>
  <c r="A110" i="1" s="1"/>
  <c r="A111" i="1" s="1"/>
  <c r="A112" i="1" s="1"/>
  <c r="A113" i="1" s="1"/>
  <c r="A114" i="1" s="1"/>
  <c r="A115" i="1" s="1"/>
  <c r="A116" i="1" s="1"/>
  <c r="A117" i="1" s="1"/>
  <c r="A119" i="1" s="1"/>
  <c r="A120" i="1" s="1"/>
  <c r="A122" i="1" s="1"/>
  <c r="A124" i="1" s="1"/>
  <c r="A125" i="1" s="1"/>
  <c r="A128" i="1" s="1"/>
  <c r="A129" i="1" s="1"/>
  <c r="A130" i="1" s="1"/>
  <c r="A131" i="1" s="1"/>
</calcChain>
</file>

<file path=xl/sharedStrings.xml><?xml version="1.0" encoding="utf-8"?>
<sst xmlns="http://schemas.openxmlformats.org/spreadsheetml/2006/main" count="714" uniqueCount="551">
  <si>
    <t>Biểu số 01:</t>
  </si>
  <si>
    <t>STT</t>
  </si>
  <si>
    <t>Danh mục  dự án</t>
  </si>
  <si>
    <t xml:space="preserve">Địa điểm </t>
  </si>
  <si>
    <t>Diện tích đất thu hồi sau khi điều chỉnh</t>
  </si>
  <si>
    <t>Diện tích chuyển mục đích sử dụng đất</t>
  </si>
  <si>
    <t>Stt, Biểu, Nghị quyết?</t>
  </si>
  <si>
    <t xml:space="preserve">Căn cứ pháp lý </t>
  </si>
  <si>
    <t>Tổng diện tích (m²)</t>
  </si>
  <si>
    <t>Đất lúa (m²)</t>
  </si>
  <si>
    <t xml:space="preserve">Đất rừng phòng hộ, rừng đặc dụng  </t>
  </si>
  <si>
    <t>Đất khác (m²)</t>
  </si>
  <si>
    <t>Đất lúa  (m²)</t>
  </si>
  <si>
    <t>I</t>
  </si>
  <si>
    <t>HUYỆN YÊN DŨNG</t>
  </si>
  <si>
    <t>A</t>
  </si>
  <si>
    <t xml:space="preserve"> CÁC DỰ ÁN ĐIỀU CHỈNH DIỆN TÍCH</t>
  </si>
  <si>
    <t>Diện tích trước và sau điều chỉnh</t>
  </si>
  <si>
    <t>Khu đô thị Long Trì thị trấn Tân Dân</t>
  </si>
  <si>
    <t>TT Tân An</t>
  </si>
  <si>
    <t>Điều chỉnh đất lúa từ 5,28 ha lên 6,8 ha, giảm đất khác từ 6,02 ha xuống còn 5,1 ha</t>
  </si>
  <si>
    <t>Điều chỉnh đất lúa từ 5,28 ha lên 6,8 ha, giảm đất khác từ 6,02 ha xuống còn 5,1 ha STT 97, Biểu 02, NQ 39/NQ-HĐND ngày 11/12/2019</t>
  </si>
  <si>
    <t>Xây dựng cầu Đồng Việt và đường dẫn lên cầu</t>
  </si>
  <si>
    <t>Cảnh Thụy, Tư Mại, Đồng Phúc Đồng Việt</t>
  </si>
  <si>
    <t>Điều chỉnh tăng diện tích 16,52 ha (từ 22,48 ha lên 39,0 ha, trong đó: đất trồng lúa tăng từ 17,04 ha lên 30,8 ha; đất khác tăng từ 5,44 ha lên 8,2 ha</t>
  </si>
  <si>
    <t>Điều chỉnh tăng diện tích 16,52 ha (từ 22,48 ha lên 39,0 ha, trong đó: đất trồng lúa tăng từ 17,04 ha lên 30,8 ha; đất khác tăng từ 5,44 ha lên 8,2 ha; STT 7, Biểu 02, NQ 20/NQ-HĐND ngày 10/8/2021</t>
  </si>
  <si>
    <t>Đường huyện DH.5B ( Đoạn TT Neo đi CCN Nham Sơn-Yên Lư)</t>
  </si>
  <si>
    <t>TT Nham Biền, Yên Lư</t>
  </si>
  <si>
    <t>Điều chỉnh tăng diện tích từ 8,47 ha lên 13,0 ha (đất trồng lúa 9,8 ha, đất khác 3,2 ha)</t>
  </si>
  <si>
    <t>Điều chỉnh tăng tổng diện tích từ 8,47 ha lên 13,0 ha (đất trồng lúa 9,8 ha, đất khác 3,2 ha); Biểu 2, STT 130;  NQ 39/NQ-HĐND ngày 11/12/2019 (5,17); Biểu 1, STT 40 NQ 22/NQ-HĐND ngày 18/9/2020 (3,3)</t>
  </si>
  <si>
    <t>Đường huyện DH.5B ( Đoạn CCN Nham Sơn-Yên Lư đi đê tả Cầu Ba Tổng xã Yên Lư)</t>
  </si>
  <si>
    <t xml:space="preserve"> Yên Lư</t>
  </si>
  <si>
    <t>Điều chỉnh tăng diện tích từ 6,96 ha lên 10,4 ha (đất trồng lúa 9,0 ha, đất khác 1,4 ha)</t>
  </si>
  <si>
    <t>Điều chỉnh tăng diện tích từ 6,96 ha lên 10,4 ha (đất trồng lúa 9,0 ha, đất khác 1,4 ha); Biểu 2, STT 131; NQ 39/NQ-HĐND ngày 11/12/2019 (5,16); Biểu 1, STT 41 NQ 22/NQ-HĐND ngày 18/9/2020 (1,8)</t>
  </si>
  <si>
    <t>Dự án cải tạo, nâng cấp đường Trần Nhân Tông</t>
  </si>
  <si>
    <t>TT Nham Biền</t>
  </si>
  <si>
    <t>Điều chỉnh diện tích tưừ 0,15 ha lên 4,0 ha</t>
  </si>
  <si>
    <t>Tuyến đường DH 4 (đoạn công an huyện đi đê Sông Cầu)</t>
  </si>
  <si>
    <t>TT Nham Biền, Tư Mại</t>
  </si>
  <si>
    <t>Điều chỉnh diện tích từ 4,5 ha lên 6,5 ha</t>
  </si>
  <si>
    <t>Điều chỉnh diện tích từ 4,5 ha lên 6,5 ha; Biểu 3, STT 143; NQ 55/NQ-HĐND ngày 10/12/2021</t>
  </si>
  <si>
    <t>B</t>
  </si>
  <si>
    <t>CÁ DỰ ÁN ĐIỀU CHỈNH TÊN</t>
  </si>
  <si>
    <t>Tên dự án đã chấp thuận</t>
  </si>
  <si>
    <t>Lão Hộ</t>
  </si>
  <si>
    <t>Khu dân cư thôn Thượng Tùng</t>
  </si>
  <si>
    <t>Hương Gián</t>
  </si>
  <si>
    <t>Khu dân cư thôn Hấn, Dõng, Tây, Dung</t>
  </si>
  <si>
    <t>Tư Mại</t>
  </si>
  <si>
    <t>Khu dân cư Bắc Am</t>
  </si>
  <si>
    <t>Khu dân cư Bắc Am, Biểu 1, STT 25, NQ 08/NQ-HĐND ngày 08/9/2020</t>
  </si>
  <si>
    <t>Khu dân cư thôn Hưng Thịnh, Phùng Hưng</t>
  </si>
  <si>
    <t xml:space="preserve">Khu dân cư thôn Hưng Thịnh, Phùng Hưng, Biểu 1, STT 28, NQ 08/NQ-HĐND ngày 09/7/2020 </t>
  </si>
  <si>
    <t>Tiền Phong</t>
  </si>
  <si>
    <t>Đất ở tái định cư Quốc lộ 17</t>
  </si>
  <si>
    <t>Đất ở tái định cư Quốc lộ 17, Biểu 3, STT 31, NQ 36/NQ-HĐND ngày 08/10/2021</t>
  </si>
  <si>
    <t>Tiền Phong, Nội Hoàng</t>
  </si>
  <si>
    <t>Đường QL 37 (QL 17 đi Việt Yên)</t>
  </si>
  <si>
    <t xml:space="preserve"> Nội Hoàng</t>
  </si>
  <si>
    <t>Đường Quốc Lộ 37 (đoạn QL 17 đi Việt Yên) qua xã Nội Hoàng</t>
  </si>
  <si>
    <t>Đường Quốc Lộ 37 (đoạn QL 17 đi Việt Yên) qua xã Nội Hoàng; Nghị quyết 22/NQ-HĐND ngày 18/9/2020, STT 43, Biểu 01</t>
  </si>
  <si>
    <t>Nội Hoàng</t>
  </si>
  <si>
    <t>Khu dân cư thôn Tiên Phong</t>
  </si>
  <si>
    <t>Khu đô thị số 2 thị trấn Nham Biền</t>
  </si>
  <si>
    <t>Khu đô thị số 2 thị trấn Nham Biền, Biểu 1, STT 56, NQ 36/NQ-HĐND ngày 08/10/2021</t>
  </si>
  <si>
    <t>Khu 1-Khu đô thị số 1 Hương Gián</t>
  </si>
  <si>
    <t>Khu 2-Khu đô thị số 1 Hương Gián</t>
  </si>
  <si>
    <t>Khu 3-Khu đô thị số 1 Hương Gián</t>
  </si>
  <si>
    <t>Khu 4-Khu đô thị số 1 Hương Gián</t>
  </si>
  <si>
    <t>Khu 4-Khu đô thị số 1 Hương Gián, Biểu 3, STT 141, NQ 55/NQ-HĐND ngày 10/12/2021</t>
  </si>
  <si>
    <t>Khu 5-Khu đô thị số 1 Hương Gián</t>
  </si>
  <si>
    <t>Cảnh Thụy</t>
  </si>
  <si>
    <t>Khu dân cư Vườn Dí, Bình Voi, Tây, Nhất</t>
  </si>
  <si>
    <t>Tiến Dũng</t>
  </si>
  <si>
    <t>Khu dân cư thôn Huyện</t>
  </si>
  <si>
    <t>Yên Lư</t>
  </si>
  <si>
    <t>Khu dân cư thôn Bùi Bến</t>
  </si>
  <si>
    <t>Khu dân cư thôn Bùi Bến, Biểu 2, STT 117, NQ 39/NQ-HĐND ngày 11/12/2019</t>
  </si>
  <si>
    <t>Tư Maị</t>
  </si>
  <si>
    <t>Khu dân cư Tân Ninh</t>
  </si>
  <si>
    <t>Hạ tầng kỹ thuật khu dân cư mới thôn Đống Cao, xã Tư Mại, huyện Yên Dũng</t>
  </si>
  <si>
    <t xml:space="preserve">Khu đô thị TDP Khôi, Hương, Trung 1, Quán Trắng </t>
  </si>
  <si>
    <t>Khu đô thị TDP Khôi, Hương, Trung 1, Quán Trắng Biểu 2, STT 98, NQ số 39/NQ-HĐND ngày 11/12/2019</t>
  </si>
  <si>
    <t>Trí Yên</t>
  </si>
  <si>
    <t>Khu dân cư thôn Sơn Thịnh, Minh Đức, Bắc Thành, Nam Thành, Đức Thành, Đan Phượng</t>
  </si>
  <si>
    <t>Khu dân cư TDP Hương, Trung, Thượng, Đạo, Nguyễn</t>
  </si>
  <si>
    <t>Khu dân cư TDP Hương, Trung, Thượng, Đạo, Nguyễn, Biểu 1, STT 48 NQ 22/NQ-HĐND ngày 18/9/2020 (7,0)</t>
  </si>
  <si>
    <t>Khu dân cư Yên Tập Bến, Hàm Long</t>
  </si>
  <si>
    <t>Khu dân cư Yên Tập Bến, Hàm Long; Biểu 1, STT 24;NQ 08/NQ-HĐND ngày 9/7/2020 (1,6);  Biểu 1, STT 46, NQ 22/NQ-HĐND ngày 18/9/2020 (2,2}</t>
  </si>
  <si>
    <t>C</t>
  </si>
  <si>
    <t>CÁC DỰ ÁN ĐIỀU CHỈNH TÊN VÀ DIỆN TÍCH</t>
  </si>
  <si>
    <t>Khu đất ở tái định cư đường Quốc lộ 37 (đoạn QL 17 đi Việt Yên); Điều chỉnh tăng diện tích từ 0,25 ha lên 0,4 ha</t>
  </si>
  <si>
    <t>Khu đất ở tái định cư đường Quốc lộ 37 (đoạn QL 17 đi Việt Yên); Điều chỉnh tăng diện tích từ 0,25 ha lên 0,4 ha; Biểu 1, STT 44, NQ số 22/NQ-HĐND ngày 18/9/2020</t>
  </si>
  <si>
    <t xml:space="preserve">Nham Sơn, Neo, CảnhThụy, Đức Giang Đồng Việt  </t>
  </si>
  <si>
    <t xml:space="preserve">Mở rộng TL 398; Điều chỉnh tăng diện tích đất khác từ 0,85 ha lên 11,9 ha (tăng 11,05 ha) </t>
  </si>
  <si>
    <t>Mở rộng TL 398; Điều chỉnh tăng diện tích đất khác từ 0,85 ha lên 11,9 ha (tăng 11,05 ha); Biểu 5, STT 37, NQ số 39/NQ-HĐND ngày 11/12/2019</t>
  </si>
  <si>
    <t>Tiền Phong, TT Nham Biền, Yên Lư</t>
  </si>
  <si>
    <t xml:space="preserve">Mở rộng QL 17; Điều chỉnh tăng diện tích đất lúa từ 6,8 ha lên 7,5 ha, đất khác từ 2,0 ha, lên 4,5 ha </t>
  </si>
  <si>
    <t>Mở rộng QL 17; Điều chỉnh tăng diện tích đất lúa từ 6,8 ha lên 7,5 ha, đất khác từ 2,0 ha, lên 4,5 ha; Biểu 5, STT 36, NQ số 39/NQ-HĐND ngày 11/12/2019</t>
  </si>
  <si>
    <t>Lão Hộ</t>
  </si>
  <si>
    <t xml:space="preserve">Đổi tên và tăng diện tích từ 55.000 m2 lên 73.000 m2 (trong đất lúa tăng từ 45.000 m2 lên 47.000 m2; đất khác từ 10.000m2 lên 26.000m2; Biểu 2, STT 24, NQ số 46/NQ-HĐND ngày 18/9/2020 </t>
  </si>
  <si>
    <t>II</t>
  </si>
  <si>
    <t>THÀNH PHỐ BẮC GIANG</t>
  </si>
  <si>
    <t>CÁC DỰ ÁN ĐIỀU CHỈNH DIỆN TÍCH</t>
  </si>
  <si>
    <t>Khu số 1 thuộc Khu đô thị cạnh Trường cao đẳng Nghề và tiếp giáp QL31, xã Dĩnh Trì, thành phố Bắc Giang</t>
  </si>
  <si>
    <t>X. Dĩnh Trì</t>
  </si>
  <si>
    <t>Nghị quyết số 55/NQ-HĐND ngày 10/12/2021 của HĐND tỉnh; điều chỉnh bổ sung diện tích thu hồi 3.890 m2 do việc điều chỉnh quy mô dự án theo Quyết định số 1398/QĐ-UBND ngày 09/12/2021 về phê duyệt chủ trương đầu tư dự án</t>
  </si>
  <si>
    <t>III</t>
  </si>
  <si>
    <t>HUYỆN TÂN YÊN</t>
  </si>
  <si>
    <t>CÁC DỰ ÁN ĐIỀU CHỈNH TÊN, DIỆN TÍCH</t>
  </si>
  <si>
    <t>Nghị quyết số 39 ngày 11/12/2019 của HĐND tỉnh</t>
  </si>
  <si>
    <t>Hợp Đức</t>
  </si>
  <si>
    <t>STT 856, Biểu 02, Nghị quyết số 39 ngày 11/12/2019</t>
  </si>
  <si>
    <t>Nghị quyết số 39 ngày 11/12/2019 của HĐND tỉnh;  QĐ số 1213, ngày 30/10/2019, QĐ 1081, ngày 17/12/2020 của UBND huyện về điều chỉnh chấp thuận chủ trương đầu tư</t>
  </si>
  <si>
    <t>Liên Sơn</t>
  </si>
  <si>
    <t>STT 836, Biểu 02, Nghị quyết số 39 ngày 11/12/2019</t>
  </si>
  <si>
    <t>Nghị quyết số 39 ngày 11/12/2019 của HĐND tỉnh; QĐ số 1220, ngày 31/12/2019 và QĐ số 9712, ngày 31/12/2021 của UBND huyện về điều chỉnh chấp thuận chủ trương đầu tư</t>
  </si>
  <si>
    <t>Lam Cốt</t>
  </si>
  <si>
    <t xml:space="preserve">STT 866, Biểu 02, Nghị quyết số 39 ngày 11/12/2019 </t>
  </si>
  <si>
    <t xml:space="preserve">Nghị quyết số 39 ngày 11/12/2019  của HĐND tỉnh; QĐ số 1225, ngày 31/10/2019, Công văn số 2868 ngày 31/12/2021 về điều chỉnh chấp thuận chủ trương đầu tư; </t>
  </si>
  <si>
    <t>Đại Hóa</t>
  </si>
  <si>
    <t>STT 870, Biểu 03, Nghị quyết số 39 ngày 11/12/2019</t>
  </si>
  <si>
    <t>Nghị quyết số 39 ngày 11/12/2019 của HĐND tỉnh; QĐ số 313, ngày 08/4/2021 của UBND huyện về điều chỉnh chấp thuận chủ trương đầu tư</t>
  </si>
  <si>
    <t>TT Cao Thượng</t>
  </si>
  <si>
    <t>Nghị quyết số 20 ngày 10/8/2021 của HĐND tỉnh</t>
  </si>
  <si>
    <t>Ngọc Thiện</t>
  </si>
  <si>
    <t>STT 208, Biểu 03, Nghị quyết số 20 ngày 10/8/2021</t>
  </si>
  <si>
    <t>Nghị quyết số 20 ngày 10/8/2021 của HĐND tỉnh; QĐ số 1207, ngày 30/10/2019 và QĐ số 864, ngày 17/9/2021 của UBND huyện về điều chỉnh chấp thuận chủ trương đầu tư</t>
  </si>
  <si>
    <t>STT 209, Biểu 03, Nghị quyết số 20 ngày 10/8/2021</t>
  </si>
  <si>
    <t>Nghị quyết số 20 ngày 10/8/2021 của HĐND tỉnh; QĐ số 337, ngày 14/4/2021 của UBND huyện về chấp thuận chủ trương đầu tư</t>
  </si>
  <si>
    <t>STT 198, Biểu 03, Nghị quyết số 20 ngày 10/8/2021</t>
  </si>
  <si>
    <t>Nghị quyết số 20 ngày 10/8/2021 của HĐND tỉnh; QĐ số 880, ngày 09/11/2020 của UBND huyện về chấp thuận chủ trương đầu tư</t>
  </si>
  <si>
    <t>STT 197, Biểu 03, Nghị quyết số 20 ngày 10/8/2021</t>
  </si>
  <si>
    <t>Nghị quyết số 20 ngày 10/8/2021 của HĐND tỉnh; QĐ số 637, ngày 23/7/2021 của UBND huyện về điều chỉnhchấp thuận chủ trương đầu tư</t>
  </si>
  <si>
    <t>Nghị quyết số 55 ngày 10/12/2021 và số 46 ngày 09/12/2020 của HĐND tỉnh</t>
  </si>
  <si>
    <t>Ngọc Lý</t>
  </si>
  <si>
    <t>STT 170, Biểu 02, Nghị quyết số 55 ngày 10/12/2021</t>
  </si>
  <si>
    <t>Nghị quyết số 55 ngày 10/12/2021 của HĐND tỉnh; QĐ số 904, ngày 09/11/2020 của UBND huyện về chấp thuận chủ trương đầu tư</t>
  </si>
  <si>
    <t>STT 22, Biểu 03, Nghị quyết số 46 ngày 09/12/2020</t>
  </si>
  <si>
    <t>Nghị quyết số 46 ngày 09/12/2020 của HĐND tỉnh; Nghị quyết số 23 ngày 28/6/2021 của Hội đồng nhân dân huyện về chấp thuận chủ trương đầu tư</t>
  </si>
  <si>
    <t>IV</t>
  </si>
  <si>
    <t>HUYỆN LỤC NAM</t>
  </si>
  <si>
    <t>Dự án cải tạo đường dây 220V Nhiệt điện Phả Lại- Bắc Giang 1 mạch thành 2 mạch</t>
  </si>
  <si>
    <t>Xã Đan Hội</t>
  </si>
  <si>
    <t xml:space="preserve">NQ số 55/NQ-HĐND ngày 10/12/2021,
 stt 332, biểu 03 (tăng diện tích thêm 400m²) </t>
  </si>
  <si>
    <t>Khu đô thị Đồng Cửa 2, TT.Đồi Ngô</t>
  </si>
  <si>
    <t>TT. Đồi Ngô</t>
  </si>
  <si>
    <t xml:space="preserve">Số 39/NQ-HĐND ngày 11/12/2019,
 stt 304, biểu 02
  (tăng 400 m² đất lúa, giảm 400 m² đất khác) </t>
  </si>
  <si>
    <t xml:space="preserve">Số 39/NQ-HĐND ngày 11/12/2019,
 stt 304, biểu 02 (tăng 400 m² đất lúa, giảm 400 m² đất khác) </t>
  </si>
  <si>
    <t>Khu đô thị số 6, thị trấn Đồi Ngô</t>
  </si>
  <si>
    <t>TT. Đồi Ngô,
 xã Chu Điện</t>
  </si>
  <si>
    <t xml:space="preserve">Số 20/NQ-HĐND ngày 10/8/2021,
 stt 15 biểu số 02
 (giảm 10.700 m² đất lúa, tăng 10.700 m² đất khác) </t>
  </si>
  <si>
    <t>Hạ tầng khu dân cư Tiên Do, xã Bảo Sơn</t>
  </si>
  <si>
    <t>Xã Bảo Sơn</t>
  </si>
  <si>
    <t xml:space="preserve">Số 55/NQ-HĐND ngày 10/12/2021, 
stt:12, biểu: 01 
 (giảm 100 m² đất lúa, tăng 100m² đất khác) 
</t>
  </si>
  <si>
    <t>Khu dân cư thôn Liên Giang</t>
  </si>
  <si>
    <t>Xã Huyền Sơn</t>
  </si>
  <si>
    <t xml:space="preserve">Số 55/NQ-HĐND ngày 10/12/2021,
stt: 339, biểu: 03
  (tăng 500 m² đất lúa, giảm 500m² đất khác) 
</t>
  </si>
  <si>
    <t>Khu dân cư Đầu Đèo, thôn Húi</t>
  </si>
  <si>
    <t xml:space="preserve">Số 55/NQ-HĐND ngày 10/12/2021, 
stt: 343, biểu: 03 
 ( điều chỉnh lên thành tổng diện tích 14.000m²; trong đó đất lúa 14.000 m²) 
</t>
  </si>
  <si>
    <t>Khu dân cư số 5</t>
  </si>
  <si>
    <t>Xã Yên Sơn, 
Khám Lạng, Bắc Lũng</t>
  </si>
  <si>
    <t xml:space="preserve">Số 36/NQ-HĐND ngày 08/10/2021,
 stt: 7  biểu số 02
 (giảm diện tích đất lúa 123.600 m²; đất khác tăng 123.600m²) </t>
  </si>
  <si>
    <t>Khu dân cư số 3</t>
  </si>
  <si>
    <t xml:space="preserve">Xã Yên Sơn
</t>
  </si>
  <si>
    <t xml:space="preserve">NQ số 36 ngày 08/10/2021, 
stt: 6,  biểu số 02
 (giảm diện tích đất lúa 37.800 m²; đất khác tăng 37.800m²) </t>
  </si>
  <si>
    <t>Mở rộng khu thể thao thôn Húi</t>
  </si>
  <si>
    <t>Số 39/NQ-HĐND ngày 11/12/2019, 
stt 458, biểu 02
  (chuyển 1.500 m² đất khác sang đất lúa)</t>
  </si>
  <si>
    <t>Khu dân cư số 2 (giai đoạn 1)</t>
  </si>
  <si>
    <t>Xã Phương Sơn</t>
  </si>
  <si>
    <t xml:space="preserve">NQ số 20/NQ-HĐND ngày 10/8/2021, STT 54, biểu 03 1 (giảm 1.300m² đất lúa chuyển sang đất khác) </t>
  </si>
  <si>
    <t>Xây dựng tuyến đường nối từ QL 31 đi QL 37 (đoạn Cầu Mẫu Sơn đi Cầu Sen)</t>
  </si>
  <si>
    <t>Xã Chu Điện</t>
  </si>
  <si>
    <t xml:space="preserve">Số 39/NQ-HĐND ngày 11/12/2019, STT 367, biểu 02
  (Tăng diện tích 4.300 m². Trong đó đất lúa tăng 17.200 m², giảm 12.900 m² đất khác) </t>
  </si>
  <si>
    <t xml:space="preserve">Số 39/NQ-HĐND ngày 11/12/2019, STT 367, biểu 02 (Tăng diện tích 4.300 m². Trong đó đất lúa tăng 17.200 m², giảm 12.900 m² đất khác) </t>
  </si>
  <si>
    <t>Đất ở khu cổng ông Luyện</t>
  </si>
  <si>
    <t>Xã Bảo Đài</t>
  </si>
  <si>
    <t xml:space="preserve">Số 55/NQ-HĐND ngày 10/12/2021, STT 337, biểu: 03  (giảm 100 m² đất lúa chuyển sang  đất khác) </t>
  </si>
  <si>
    <t xml:space="preserve">Số 55/NQ-HĐND ngày 10/12/2021, STT 337, biểu: 03 (giảm 100 m² đất lúa chuyển sang  đất khác) </t>
  </si>
  <si>
    <t>CÁC DỰ ÁN ĐIỀU CHỈNH TÊN</t>
  </si>
  <si>
    <t xml:space="preserve">Khu dân cư thôn Trại Va </t>
  </si>
  <si>
    <t>Xã Đông Phú</t>
  </si>
  <si>
    <t xml:space="preserve">Số 55/NQ-HĐND ngày 10/12/2021,
stt: 4, biểu: 01 (tên trước là: Khu dân cư nông thôn mới Bờ Máng, thôn Trại Va)
</t>
  </si>
  <si>
    <t>Xây dựng nhà máy sản xuất Bê tông Bắc Giang</t>
  </si>
  <si>
    <t>Xã Lan Mẫu, xã Yên Sơn</t>
  </si>
  <si>
    <t xml:space="preserve">Số 39/NQ-HĐND ngày 11/12/2019, 
stt 81, biểu số 03
 (tên trước là: Dự án nhà máy sản xuất bê tông Bắc Giang) </t>
  </si>
  <si>
    <t>NQ số 36 ngày 08/10/2021, 
stt 09, biểu số 02 
(tách ra từ dự án Khu dân cư số 1)</t>
  </si>
  <si>
    <t>NQ số 36 ngày 08/10/2021,
 stt 09 biểu số 02
 (tách ra từ dự án Khu dân cư số 1)</t>
  </si>
  <si>
    <t xml:space="preserve">Số 39/NQ-HĐND ngày 11/12/2019, 
 stt 318, biểu: 02 
(Tăng 400 m² tổng diện tích; trong đó đất lúa tăng 100 m²; đất khác tăng 300m²) </t>
  </si>
  <si>
    <t>Xã Lan Mẫu</t>
  </si>
  <si>
    <t xml:space="preserve">NQ số 36 ngày 08/10/2021,
stt 10,  biểu số 02
 (giảm 500 m² tổng diện tích; trong đó đất lúa tăng 38.100 m²; đất khác giảm 38.600m²) </t>
  </si>
  <si>
    <t>Xây dựng nhà máy gạch Tuynel Huyền Sơn (tên trước là: Xây dựng nhà máy gạch Đồng Hoa)</t>
  </si>
  <si>
    <t xml:space="preserve">Số 39/NQ-HĐND ngày 11/12/2019, 
stt 77  biểu số 03
 (tăng 6.000 m² đất lúa) </t>
  </si>
  <si>
    <t>Khu dân cư Cầu Tiếc (giai đoạn 2).
(Tên trước là Khu Cầu Tiếc, Hà Mỹ)</t>
  </si>
  <si>
    <t xml:space="preserve">Số 55/NQ-HĐND ngày 10/12/2021,
 stt: 346, biểu: 03 
 (tăng 6.300 m² tổng diện tích và đất lúa; cắt 3.700m² đất khác) 
</t>
  </si>
  <si>
    <t>Trường Mầm non xã Yên Sơn (tên trước là: Trường Mầm non khu chính thôn Nội Đình)</t>
  </si>
  <si>
    <t>Xã Yên Sơn</t>
  </si>
  <si>
    <t>Xưởng gia công cơ khí và các sản phẩm từ sắt, thép dùng trong lĩnh vực xây dựng (Tên trước là: Cửa hàng VLXD Minh Phương)</t>
  </si>
  <si>
    <t>V</t>
  </si>
  <si>
    <t>HUYỆN LỤC NGẠN</t>
  </si>
  <si>
    <t>Khu dân cư Kép, xã Hồng Giang</t>
  </si>
  <si>
    <t>Hồng Giang</t>
  </si>
  <si>
    <t>Nghị quyết 20/NQ-HĐND ngày 10/8/2021 của HĐND tỉnh; bổ sung 110.000 m2 đất lúa</t>
  </si>
  <si>
    <t>Nghị quyết 20/NQ-HĐND ngày 10/8/2021 của HĐND tỉnh; bổ sung 99.000 m2 đất lúa; STT 42, Biểu 03</t>
  </si>
  <si>
    <t>Khu dân cư Tân Sơn, xã Tân Sơn</t>
  </si>
  <si>
    <t>Tân Sơn</t>
  </si>
  <si>
    <t>Nghị quyết 20/NQ-HĐND ngày 10/8/2021 của HĐND tỉnh; đã có 50.000 m2 đất lúa bổ sung 85.000 m2 đất lúa</t>
  </si>
  <si>
    <t>Nghị quyết 20/NQ-HĐND ngày 10/8/2021 của HĐND tỉnh; đã có 50.000 m2 đất lúa bổ sung 85.000 m2 đất lúa STT 37, Biểu 03</t>
  </si>
  <si>
    <t>VI</t>
  </si>
  <si>
    <t>HUYỆN HIỆP HÒA</t>
  </si>
  <si>
    <t>Bắc Lý</t>
  </si>
  <si>
    <t>STT 19, Biểu 3, Nghị quyết số 39/NQ-HĐND ngày 11/12/2019 của HĐND tỉnh</t>
  </si>
  <si>
    <t>Châu Minh</t>
  </si>
  <si>
    <t>STT 26, Biểu 3, Nghị quyết số 39/NQ-HĐND ngày 11/12/2019 của HĐND tỉnh</t>
  </si>
  <si>
    <t>Hương Lâm</t>
  </si>
  <si>
    <t>STT 20, Biểu 3, Nghị quyết số 39/NQ-HĐND ngày 11/12/2019 của HĐND tỉnh</t>
  </si>
  <si>
    <t>STT 04, Biểu 4, Nghị quyết số 39/NQ-HĐND ngày 11/12/2019 của HĐND tỉnh</t>
  </si>
  <si>
    <t>Lương Phong</t>
  </si>
  <si>
    <t>STT 07, Biểu 4, Nghị quyết số 39/NQ-HĐND ngày 11/12/2019 của HĐND tỉnh</t>
  </si>
  <si>
    <t>Quang Minh</t>
  </si>
  <si>
    <t>STT 03, Biểu 4, Nghị quyết số 39/NQ-HĐND ngày 11/12/2019 của HĐND tỉnh</t>
  </si>
  <si>
    <t>Đông Lỗ</t>
  </si>
  <si>
    <t>STT 12, Biểu 3, Nghị quyết số 39/NQ-HĐND ngày 11/12/2019 của HĐND tỉnh</t>
  </si>
  <si>
    <t>Danh Thắng</t>
  </si>
  <si>
    <t>STT 13, Biểu 3, Nghị quyết số 39/NQ-HĐND ngày 11/12/2019 của HĐND tỉnh</t>
  </si>
  <si>
    <t>STT 14, Biểu 3, Nghị quyết số 39/NQ-HĐND ngày 11/12/2019 của HĐND tỉnh</t>
  </si>
  <si>
    <t>Đại Thành</t>
  </si>
  <si>
    <t>STT 15, Biểu 3, Nghị quyết số 39/NQ-HĐND ngày 11/12/2019 của HĐND tỉnh</t>
  </si>
  <si>
    <t>Mai Đình</t>
  </si>
  <si>
    <t>STT 16, Biểu 3, Nghị quyết số 39/NQ-HĐND ngày 11/12/2019 của HĐND tỉnh</t>
  </si>
  <si>
    <t>Thanh Vân</t>
  </si>
  <si>
    <t>STT 10, Biểu 3, Nghị quyết số 39/NQ-HĐND ngày 11/12/2019 của HĐND tỉnh</t>
  </si>
  <si>
    <t>Thái Sơn</t>
  </si>
  <si>
    <t>STT 01, Biểu 3, Nghị quyết số 39/NQ-HĐND ngày 11/12/2019 của HĐND tỉnh</t>
  </si>
  <si>
    <t>Xây dựng hạ tầng khu dân cư thôn Cẩm Xuyên, xã Xuân Cẩm, huyện Hiệp Hòa</t>
  </si>
  <si>
    <t>Xuân Cẩm</t>
  </si>
  <si>
    <t>STT 244, Biểu 3, Nghị quyết 55/HĐND ngày 10/12/2021 (bổ sung 3000m2)</t>
  </si>
  <si>
    <t>Xây dựng hạ tầng điểm dân cư Trung Đồng, thị trấn Thắng, huyện Hiệp Hòa</t>
  </si>
  <si>
    <t>Thị trấn Thắng</t>
  </si>
  <si>
    <t>STT 247, Biểu 3, Nghị quyết 55/HĐND ngày 10/12/2021 (bổ sung 1100m2)</t>
  </si>
  <si>
    <t>VII</t>
  </si>
  <si>
    <t>HUYỆN YÊN THẾ</t>
  </si>
  <si>
    <t>Trường trung cấp nghề miền núi Yên Thế (Nâng cấp cao đẳng nghề)</t>
  </si>
  <si>
    <t xml:space="preserve"> TT Phồn Xương</t>
  </si>
  <si>
    <t>VIII</t>
  </si>
  <si>
    <t>HUYỆN LẠNG GIANG</t>
  </si>
  <si>
    <t>Cụm công nghiệp Đại Lâm</t>
  </si>
  <si>
    <t>Xã Đại Lâm</t>
  </si>
  <si>
    <t>Nghị quyết số 08/NQ-HĐND ngày 09/7/2020 của HĐND tỉnh Bắc Giang 
(Tăng diện tích: Tổng diện tích tăng 100.000 m², đất lúa tăng 63.000 m² 
và  diện tích đất khác 37.000m²)
Quyết định số 595/QĐ-UBND ngày 08/10/2018 của UBND tỉnh về việc 
điều chỉnh Chủ đầu tư xây dựng và kinh doanh hạ tầng Khu phía Nam 
Cụm công nghiệp Đại Lâm, huyện Lạng Giang</t>
  </si>
  <si>
    <t>Nghị quyết số 08/NQ-HĐND ngày 09/7/2020 của HĐND tỉnh Bắc Giang (Tăng diện tích: Tổng diện tích tăng 100.000 m², đất lúa tăng 63.000 m² và  diện tích đất khác 37.000m²)
Quyết định số 595/QĐ-UBND ngày 08/10/2018 của UBND tỉnh về việc điều chỉnh Chủ đầu tư xây dựng và kinh doanh hạ tầng Khu phía Nam Cụm công nghiệp Đại Lâm, huyện Lạng Giang</t>
  </si>
  <si>
    <t>Cụm công nghiệp Nghĩa Hòa</t>
  </si>
  <si>
    <t>Xã Nghĩa Hòa</t>
  </si>
  <si>
    <t>Nghị quyết 55/NQ-HĐND ngày 10/12/2021 của HĐND tỉnh (Stt 144, Biểu 01) diện tích tăng 54,000 đất trồng lúa.</t>
  </si>
  <si>
    <t>IX</t>
  </si>
  <si>
    <t>HUYỆN VIỆT YÊN</t>
  </si>
  <si>
    <t>-</t>
  </si>
  <si>
    <t>Khu nhà ở xã hội số 1 tại KĐT và nhà ở xã hội Vân Trung, huyện Việt Yên (OXH-01 và OXH-04)</t>
  </si>
  <si>
    <t>Xã Vân Trung</t>
  </si>
  <si>
    <t>Khu nhà ở xã hội số 2 tại KĐT và nhà ở xã hội Vân Trung, huyện Việt Yên (OXH-02)</t>
  </si>
  <si>
    <t xml:space="preserve">Khu số 1 thuộc KĐT và nhà ở xã hội Vân Trung, huyện Việt Yên </t>
  </si>
  <si>
    <t xml:space="preserve">Khu số 2 thuộc KĐT và nhà ở xã hội Vân Trung, huyện Việt Yên </t>
  </si>
  <si>
    <t>Tổng cộng</t>
  </si>
  <si>
    <t>Biểu số 02:</t>
  </si>
  <si>
    <t>Danh mục dự án</t>
  </si>
  <si>
    <t>Tổng diện tích  (m2)</t>
  </si>
  <si>
    <t>Đất lúa  (m2)</t>
  </si>
  <si>
    <t>Đất rừng phòng hộ, rừng đặc dụng</t>
  </si>
  <si>
    <t>Đất khác (m2)</t>
  </si>
  <si>
    <t xml:space="preserve">Xây dựng tuyến đường cứu nạn và ứng phó với sự cố, thiên tai tại các xã vùng lũ thuộc lưu vực sông Thương, huyện Yên Dũng (ĐH.8B) </t>
  </si>
  <si>
    <t>Xã Đồng Phúc - Xã Đức Giang, Xã Trí Yên, Xã Tư Mại, huyện Yên Dũng</t>
  </si>
  <si>
    <t>QĐ 2452/QĐ-UBND ngày 29/6/2021 của  huyện Yên Dũng v/v Phê duyệt dự án: Xây dựng tuyến đường cứu nạn và ứng phó với sự cố, thiên tai tại các vùng lũ thuộc lưu vực sông Thương, huyện Yên Dũng (ĐH.8B)</t>
  </si>
  <si>
    <t>Đường Vành đai 5- Vùng thủ đô, trên địa bàn tỉnh Bắc Giang (đoạn từ KCN Yên Sơn- Bắc Lũng đến ĐT.293B quy hoạch) và ĐT. 293B (đoạn từ Vành đai 5 đến QL.31)</t>
  </si>
  <si>
    <t>Huyện Lục Nam</t>
  </si>
  <si>
    <t>Huyện Lạng Giang</t>
  </si>
  <si>
    <t>Vân Trung, huyện Việt Yên</t>
  </si>
  <si>
    <t>Dự án Khu đô thị hỗn hợp và Chợ quốc tế Bắc Giang</t>
  </si>
  <si>
    <t>Xã Đồng Sơn, TP Bắc Giang</t>
  </si>
  <si>
    <t>Xã Tiền Phong, huyện Yên Dũng</t>
  </si>
  <si>
    <t>Xã Hương Gián, huyện Yên Dũng</t>
  </si>
  <si>
    <t>Dự án Khu đô thị số 15 và dải cây xanh mặt nước thuộc quy hoạch phân khu số 2, thành phố Bắc Giang</t>
  </si>
  <si>
    <t>Xã Tân Tiến, TP Bắc Giang</t>
  </si>
  <si>
    <t>Quyết định số 247/QĐ-UBND ngày 11/3/2022 của UBND tỉnh Bắc Giang về việc phê duyệt quy hoạch chi tiết xây dựng; Thông báo số 475-TB/TU ngày 24/3/2022 của Ban Thường vụ Thành ủy về việc cho ý kiến danh mục cần thu hút đầu tư trên địa bàn</t>
  </si>
  <si>
    <t>TỔNG</t>
  </si>
  <si>
    <t>TT Tân An, xã Lão Hộ</t>
  </si>
  <si>
    <t>Khu đô thị số 5, thị trấn Tân An, xã Lão Hộ, huyện Yên Dũng</t>
  </si>
  <si>
    <t>Xã Tân Liễu, xã Tiền Phong, huyện Yên Dũng</t>
  </si>
  <si>
    <t>Khu đô thị sân golf núi Nham Biền tại xã Đồng Sơn, thành phố Bắc Giang và xã Tân Liễu, xã Tiền Phong, huyện Yên Dũng, tỉnh Bắc Giang</t>
  </si>
  <si>
    <t>Biểu số 03:</t>
  </si>
  <si>
    <t>Cải tạo, nâng cấp đường trục xã Tân Hiệp (Đoạn QL17 Cổng Xây - Ngã ba Đồng Tâm), huyện Yên Thế</t>
  </si>
  <si>
    <t>Tân Hiệp</t>
  </si>
  <si>
    <t>QĐ số 98/QĐ-UBND huyện ngày 22/02/2022 của UBND huyện v/v phê duyệt CTĐT</t>
  </si>
  <si>
    <t>Cải tạo nâng cấp đường lên Đền Thượng xã Đông Sơn, huyện Yên Thế</t>
  </si>
  <si>
    <t>Đông Sơn</t>
  </si>
  <si>
    <t>QĐ số 100/QĐ-UBND huyện ngày 22/02/2022 của UBND huyện v/v phê duyệt CTĐT</t>
  </si>
  <si>
    <t>Cải tạo, nâng cấp đường tránh thị trấn Mỏ Trạng (đoạn từ QL 17 bản Chàm đi trung tâm xã Tam Tiến)</t>
  </si>
  <si>
    <t>Tam Tiến</t>
  </si>
  <si>
    <t>QĐ số 99/QĐ-UBND huyện ngày 22/02/2022 của UBND huyện v/v phê duyệt CTĐT</t>
  </si>
  <si>
    <t>Cải tạo nâng cấp đường trục xã Đồng Tâm - Hồng Kỳ (đoạn UBND xã Đồng Tâm đi xã Hồng Kỳ), huyện Yên Thế</t>
  </si>
  <si>
    <t>Đồng Tâm, Hồng Kỳ</t>
  </si>
  <si>
    <t>QĐ số 97/QĐ-UBND huyện ngày 22/02/2022 của UBND huyện v/v phê duyệt CTĐT</t>
  </si>
  <si>
    <t>Đất ở tái định cư dự án xây dựng cầu Đồng Việt và đường dẫn lên cầu</t>
  </si>
  <si>
    <t>Đồng Phúc</t>
  </si>
  <si>
    <t>NQ 14/NQ-HĐND ngày 29/6/2021 của HĐND tỉnh Quyết định chủ trương đầu tư một số dự án trong Kế hoạch đầu tư công trung hạn giai đoạn 2021-2025 tỉnh Bắc Giang</t>
  </si>
  <si>
    <t>Cải tạo, nâng cấp đường huyện ĐH.1 đoạn từ UBND xã đi đê Hữu Thương</t>
  </si>
  <si>
    <t>Đức Giang</t>
  </si>
  <si>
    <t>Quyết định 44/QĐ-UBND ngày 07/5/2021 của UBND xã Đức Giang về Phê duyệt Báo cáo kinh tế kỹ thuật xây dựng công trình: Cải tạo, nâng cấp đường huyện ĐH.1 đoạn từ UBND xã đi đê Hữu Thương.</t>
  </si>
  <si>
    <t>Đường ĐH.5B kéo dài (đoạn Cảnh Thụy - Tiến Dũng)</t>
  </si>
  <si>
    <t>Cảnh Thụy, Tến Dũng</t>
  </si>
  <si>
    <t>Quyết định Số 3115/QĐ-UBND ngày 14/7/2021 của UBND huyện Yên Dũng v/v Phê duyệt dự án: Tuyến đường ĐH.5B kéo dài kết nối từ xã Cảnh Thụy - xã Tiến Dũng - xã Lãng Sơn - xã Quỳnh Sơn và đường tỉnh 293</t>
  </si>
  <si>
    <t>Cải tạo, nâng cấp đường vào nghĩa trang liệt sỹ xã Hương Gián</t>
  </si>
  <si>
    <t>Quyết định 12547/QĐ-UBND ngày 29/12/2021 v/v hỗ trợ kinh phí xây dựng cải tạo vật chất cho UBND xã Hương Gián</t>
  </si>
  <si>
    <t>Mở rộng ngõ đi đoạn qua nhà ông Lý thôn Đông Phú, xã Xuân Phú, huyện Yên Dũng, tỉnh Bắc Giang</t>
  </si>
  <si>
    <t>Xuân Phú</t>
  </si>
  <si>
    <t>Nghị quyết số 21/HĐND ngày 05/8/2021 của Hội đồng nhân dân xã Xuân Phú.</t>
  </si>
  <si>
    <t>Xây rãnh thoát nước đoạn từ công Nhà văn hóa thôn Nam Phú đi kênh tưới</t>
  </si>
  <si>
    <t>Công văn số 02/HĐND-TH ngày 15/02/2022 của Hội đồng nhân dân xã</t>
  </si>
  <si>
    <t>Nâng cấp, mở rộng đường nối từ ĐT.293 đến QL17, tỉnh Bắc Giang</t>
  </si>
  <si>
    <t>Xã Tiền Phong</t>
  </si>
  <si>
    <t>Nghị Quyết số 48/NQ- HĐND ngày 10/12/2021 của Hội đồng Nhân dân tỉnh Bắc Giang</t>
  </si>
  <si>
    <t>Cải tạo đường dây 220kV Nhiệt điện Phả Lại - Bắc Giang 1 mạch thành 2 mạch</t>
  </si>
  <si>
    <t>Xã Dĩnh Trì</t>
  </si>
  <si>
    <t>Quyết định số 1551/QĐ-EVNNPT ngày 31/12/2020 về phê duyệt chủ trương đầu tư dự án</t>
  </si>
  <si>
    <t>Dự án Nâng cấp, mở rộng đường nối từ ĐT.293 đến QL17, tỉnh Bắc</t>
  </si>
  <si>
    <t>X. Tân Tiến;
X. Đồng Sơn</t>
  </si>
  <si>
    <t>Số: 4633/UBND-KTN ngày 09/9/2021 của Chủ tích UBND tỉnh V/v nghiên cứu, lập Báo cáo đề xuất chủ trương đầu tư một số dự án xây dựng công trình giao thông</t>
  </si>
  <si>
    <t>Dự án cải tạo nâng cấp Đường nội thị ( đoạn tuyến từ DT 295 đi QL 17) thị trấn Cao Thượng, huyện Tân Yên</t>
  </si>
  <si>
    <t>Quyết định số 639 ngày 23/7/2021 của UBND huyện về chấp thuận chủ trương đầu tư</t>
  </si>
  <si>
    <t>Đường bê tông xi măng Đồi Miễu đi TL 295 thôn Lục Liễu, xã Hợp Đức</t>
  </si>
  <si>
    <t>Quyết định số 35 ngày 31/12/2021 của UBND xã Hợp Đức về việc chấp thuẩn chủ trương đầu tư</t>
  </si>
  <si>
    <t>Đường vào nghĩa trang liệt sỹ TT. Lục Nam cũ</t>
  </si>
  <si>
    <t>QĐ số 22/QĐ-HĐND ngày 15/11/2021 của HĐND TT. Đồi Ngô phê duyệt chủ trương đầu tư xây dựng công trình</t>
  </si>
  <si>
    <t>Đường giao thông nông thôn, đường nội đồng các thôn</t>
  </si>
  <si>
    <t xml:space="preserve">Nghị quyết số: 84-NQ/HĐND ngày 17/12/2021 của HĐND huyện Lục Nam về việc thông qua kế hoạch đầu tư công nguồn vốn ngân sách nhà nước năm 2022 </t>
  </si>
  <si>
    <t>Đường BT nội đồng thôn Bãi Dải</t>
  </si>
  <si>
    <t>Đường BT thôn Liên Khuyên</t>
  </si>
  <si>
    <t>Xây dựng tuyến đường kết nối Ngã Ba Khám Lạng đi Chợ Quỷnh xã Nghĩa Phương (Chiều dài khoảng 8 Km điểm cuối tai chợ Quỷnh xã Nghĩa Phương</t>
  </si>
  <si>
    <t>xã Khám Lạng, xã Huyền Sơn, xã Nghĩa Phương</t>
  </si>
  <si>
    <t>Mở rộng đường từ ĐT 293 vào Chùa Vĩnh Nghiêm</t>
  </si>
  <si>
    <t>xã Lan Mẫu</t>
  </si>
  <si>
    <t>Công văn số 60/UBND-TCKH ngày 12/01/2022 của UBND huyện Lục Nam về việc giao nhiệm vụ triển khai thực hiện dự án xây dựng Tam Quan Chùa Vĩnh Nghiêm; Công văn số 5808/UBND-KGVX ngày 04/11/2021 của Chủ tịch UBND tỉnh Bắc Giang về việc giao phối hợp xây dựng Tam Quan chùa Vĩnh Nghiêm</t>
  </si>
  <si>
    <t>Xây dựng cổng vào Tam Quan Chùa Vĩnh Nghiêm</t>
  </si>
  <si>
    <t>Đường huyện ĐH 72: tuyến Lan Mẫu, Phương Sơn, Thanh Lâm (10,7km) đường cấp IV đồng bằng</t>
  </si>
  <si>
    <t>Xã Lan Mẫu, Phương Sơn, Thanh Lâm</t>
  </si>
  <si>
    <t>Dự án đường dây 220kv Bắc Giang- Lạng Sơn</t>
  </si>
  <si>
    <t>Số 1773/QĐ-EVNNPT ngày 25/12/2013 của tập đoàn Điện lực Việt Nam về việc Phê duyệt Dự án đầu tư xây dựng công trình Đường dây 220kv Bắc Giang – Lạng Sơn</t>
  </si>
  <si>
    <t>Xã Thanh Lâm</t>
  </si>
  <si>
    <t>Dự án xây dựng trường THCS số 2 Thị trấn Đồi Ngô</t>
  </si>
  <si>
    <t>Xây dựng cầu và đường dẫn nối cảng Mỹ An- QL 31-QL1 và tuyến nhánh Hồ Suối Nữa-Khuôn Thần trên địa bàn huyện Lục Nam và Lục Ngạn</t>
  </si>
  <si>
    <t>xã Đông Hưng</t>
  </si>
  <si>
    <t>NQ số 09/NQ-HĐND ngày 09/7/2020 của HĐND tỉnh Bắc Giang; Quyết định số 353/QĐ-UBND ngày 26/02/2021</t>
  </si>
  <si>
    <t>Cải tạo, nâng cấp khoảng cột 26-27 đường dây 110KV lộ 171E7.6 Bắc Giang - 172E7.14 Lục Nam cắt qua đường giao thông Đại Lâm - An Hà</t>
  </si>
  <si>
    <t>Quyết định số 3158/QĐ-UBND ngày 23/11/2021 về việc phê duyệt chủ trương đầu tư dự án một số dự án trên địa bàn huyện</t>
  </si>
  <si>
    <t>Nâng cấp cải tạo tuyến đường từ Chợ Bằng đi Cống Nguộn</t>
  </si>
  <si>
    <t>Xã An Hà</t>
  </si>
  <si>
    <t>Quyết định số 156/QĐ-UBND ngày 12/10/2020 của Chủ tịch UBND xã An Hà về việc phê duyệt báo cáo kinh tế - kỹ thuật xây dựng công trình: Cải tạo nâng cấp đường trục xã An Hà</t>
  </si>
  <si>
    <t>Cứng hóa tuyến đường từ thôn Dễu đi Đồi Thín thôn Trạng</t>
  </si>
  <si>
    <t>Quyết định số 47/QĐ-UBND ngày 24/8/2021 của UBND xã Đại Lâm về việc phê duyệt chủ trương đầu tư xây dựng các công trình xây dựng cơ bản xã Đai Lâm đạt chuẩn xã nông thôn mới nâng cao năm 2022</t>
  </si>
  <si>
    <t>Cứng hóa đường giao thông thôn Hậu và thôn Biếc xã Đại Lâm</t>
  </si>
  <si>
    <t>Đầu tư tuyến đường kết nối từ ĐT295 đến QL37 huyện Lạng Giang, tỉnh Bắc Giang.</t>
  </si>
  <si>
    <t>Xã Tân Hưng</t>
  </si>
  <si>
    <t>Nghị Quyết số 39/NQ- HĐND ngày 09/12/2020 của Hội đồng nhân dân tỉnh Bắc Giang</t>
  </si>
  <si>
    <t>Cải tạo, nâng cấp QL 31 đoạn Km2+400 - Km44+900</t>
  </si>
  <si>
    <t>Huyện Lục Ngạn</t>
  </si>
  <si>
    <t>QĐ số 1561/QĐ-BGTVT ngày 23/8/2021 của Bộ trưởng Bộ Giao thông vận tải; Văn bản số 690/UBND-KTN ngày 24/12/2021 của UBND tỉnh</t>
  </si>
  <si>
    <t>HUYỆN SƠN ĐỘNG</t>
  </si>
  <si>
    <t>Dự án xây dựng trường mầm non Lệ Viễn</t>
  </si>
  <si>
    <t>Xã Lệ Viễn</t>
  </si>
  <si>
    <t>Dự án Xây dựng cầu An Bá và đường dẫn (nối QL.31-QL279) huyện Sơn Đông, tỉnh Bắc Giang</t>
  </si>
  <si>
    <t>Xã An Bá,
thị trấn An Châu</t>
  </si>
  <si>
    <t>Nghị quyết số 38/NQ-HĐND ngày 11/3/2022 của HĐND huyện Sơn Động về quyết định chủ trương đầu tư dự án xây dựng cầu An Bá và đường dẫn nối QL 31-QL279, huyện Sơn Động, tỉnh Bắc Giang</t>
  </si>
  <si>
    <t>Tổng cộng:</t>
  </si>
  <si>
    <t>Dự án đầu tư xây dựng và kinh doanh hạ tầng cụm công nghiệp Việt Nhật</t>
  </si>
  <si>
    <t>Biểu số 4:</t>
  </si>
  <si>
    <t>TT</t>
  </si>
  <si>
    <t>Danh mục công trình, dự án</t>
  </si>
  <si>
    <t>Doanh trại đại đội vận tải thủy Cục hậu cần Quân khu 1</t>
  </si>
  <si>
    <t>Xã Song Mai</t>
  </si>
  <si>
    <t>Quyết định số 4105/QĐ-BQP ngày 21/11/2021 về phê duyệt chủ trương đầu tư các dự án công trình phổ thông mở rộng mới năm 2022 của Quân khu 1</t>
  </si>
  <si>
    <t>Trụ Sở làm việc công an xã Cẩm Lý</t>
  </si>
  <si>
    <t>Xã Cẩm Lý</t>
  </si>
  <si>
    <t>Dự án trụ sở công an xã</t>
  </si>
  <si>
    <t>Xã Cương Sơn</t>
  </si>
  <si>
    <t>Nghị quyết số: 85-NQ/HĐND ngày 17/12/2021 của HĐND huyện Lục Nam về việc thông qua kế hoạch đầu tư công trung hạn giai đoạn 2021-2025</t>
  </si>
  <si>
    <t>Trụ sở làm việc Công an xã Huyền Sơn</t>
  </si>
  <si>
    <t>Mở rộng công ty may Lục Nam</t>
  </si>
  <si>
    <t>Quyết định số 1185/QĐ-UBND ngày 02/11/2021 của UBND tỉnh Bắc Giang chấp thuận chủ trương đâu tư đồng thời chấp thuận nhà đầu tư</t>
  </si>
  <si>
    <t>Trường bắn trường quân sự Quân đoàn 2; Mở rộng trường quân sự tại khu A; Căn cứ chiến đấu</t>
  </si>
  <si>
    <t>TT Nham Biền, Xuân Phú, Tân Liễu</t>
  </si>
  <si>
    <t>Văn bản số 1906/TTr-TQS ngày 26/10/2020 về việc xin chủ trương mở rộng diện tích đất quốc phòng của trường Quân sự tại khu A</t>
  </si>
  <si>
    <t>Trụ sở phòng cảnh sát giao thông công an tỉnh</t>
  </si>
  <si>
    <t>Xã Nội Hoàng</t>
  </si>
  <si>
    <t>Quyết định số 1074/QĐ-UBND ngày 07/8/2026 Của UBND tỉnh Bắc Giang v/v phê duyệt bổ sung dự án công trình cơ sở làm việc cơ quan</t>
  </si>
  <si>
    <t>Trụ sở Công an xã Hợp Đức</t>
  </si>
  <si>
    <t>Quyết định số 32/QĐ-UBND ngày 27/10/2021 của UBND xã Hợp Đức về việc chấp thuẩn chủ trương đầu tư</t>
  </si>
  <si>
    <t>Mở rộng xây dựng trang trại hữu cơ Hiệp Hòa (sản xuất lợn thịt và trứng gà tiêu chuẩn hữu cơ)</t>
  </si>
  <si>
    <t>GCNĐT số 20121000591, chứng nhận lần đầu ngày 13/01/2015; Quyết định điều chỉnh chủ trương đầu tư số 565/QĐ-UBND ngày 08/8/2019; Quyết định điều chỉnh chủ trương đầu tư số 202/QĐ-UBND ngày 09/3/2021 của UBND tỉnh</t>
  </si>
  <si>
    <t>TỔNG:</t>
  </si>
  <si>
    <t>Khu đô thị mới Vân Trung, huyện Việt Yên</t>
  </si>
  <si>
    <t>Nghị quyết 55/NQ-HĐND ngày 10/12/2021 của HĐND tỉnh (Stt 19, 20, Biểu 02); Quyết định 232/QĐ-UBND ngày 17/02/2022 của Chủ tịch UBND tỉnh; Thông báo số 981-TB/TU ngày 30/3/2022 của Thường trực Tỉnh ủy về về việc điều chỉnh, bổ sung Danh mục các dự án cần thu hồi đất, chuyển mục đích sử dụng đất trồng lúa sang các mục đích khác năm 2022</t>
  </si>
  <si>
    <t>Quyết định số 251/QĐUBND ngày 11/3/2022 của UBND tỉnh Bắc Giang về việc phê duyệt quy hoạch chi tiết xây dựng Khu đô thị số 5, thị trấn Tân An, xã Lão Hộ, huyện Yên Dũng, tỷ lệ 1/500;  Thông báo số 981-TB/TU ngày 30/3/2022 của Thường trực Tỉnh ủy về về việc điều chỉnh, bổ sung Danh mục các dự án cần thu hồi đất, chuyển mục đích sử dụng đất trồng lúa sang các mục đích khác năm 2022</t>
  </si>
  <si>
    <t>Quyết định số 298/QĐUBND ngày 27/3/2022 của UBND tỉnh Bắc Giang về việc phê duyệt quy hoạch chi tiết xây dựng Khu đô thị sân golf núi Nham Biền tại xã Đồng Sơn, thành phố Bắc Giang và xã Tân Liễu, xã Tiền Phong, huyện Yên Dũng, tỉnh Bắc Giang;  Thông báo số 981-TB/TU ngày 30/3/2022 của Thường trực Tỉnh ủy về về việc điều chỉnh, bổ sung Danh mục các dự án cần thu hồi đất, chuyển mục đích sử dụng đất trồng lúa sang các mục đích khác năm 2022</t>
  </si>
  <si>
    <t>CÁC DỰ ÁN THU HỒI ĐẤT THEO KHOẢN 3 ĐIỀU 62, LUẬT ĐẤT ĐAI; CÁC DỰ ÁN CHUYỂN MỤC ĐÍCH SỬ DỤNG ĐẤT LÚA, ĐẤT RỪNG PHÒNG HỘ, ĐẤT RỪNG ĐẶC DỤNG 
VÀO CÁC MỤC ĐÍCH KHÁC THUỘC THẨM QUYỀN CỦA HĐND TỈNH NĂM 2022</t>
  </si>
  <si>
    <t>Nghị quyết số 55/NQ-HĐND ngày 10/12/2021 của HĐND tỉnh; điều chỉnh bổ sung diện tích thu hồi 3.890 m2 do việc điều chỉnh quy mô dự án theo Quyết định số 1398/QĐ-UBND ngày 09/12/2021 về phê duyệt chủ trương đầu tư dự án; Biểu 01; STT 41</t>
  </si>
  <si>
    <t>Số 39/NQ-HĐND ngày 11/12/2019, stt 60  biểu số 03 ( Điều chỉnh giảm 14.000 m² đất lúa)</t>
  </si>
  <si>
    <t xml:space="preserve">Số 20/NQ-HĐND ngày 10/8/2021, STT: 77, biểu: 03 ( (giảm 700 m² đất lúa chuyển sang đất khác) </t>
  </si>
  <si>
    <t xml:space="preserve">NQ số 36 ngày 08/10/2021, stt 10,  biểu số 02 (giảm 500 m² tổng diện tích; trong đó đất lúa tăng 38.100 m²; đất khác giảm 38.600m²) </t>
  </si>
  <si>
    <t>Nghị quyết số 23/NQ-HĐND ngày 28/6/2021 của HĐND huyện Tân Yên về Quyết định chủ trương đầu tư và điều chỉnh chủ trương đầu tư một số dự án trong kế hoạch đầu tư công trung hạn giai đoạn 2021-2025 huyện Tân Yên</t>
  </si>
  <si>
    <t>Dự án Đường Hoàng Quốc Việt (đoạn từ BCH Quân Sự huyện đi ĐT 295), huyện Tân Yên</t>
  </si>
  <si>
    <t>Khu dân cư Nam Tiến</t>
  </si>
  <si>
    <t>Xã Đồng Việt</t>
  </si>
  <si>
    <t>Khu đô thị số 1 xã Tăng Tiến, huyện Việt Yên</t>
  </si>
  <si>
    <t>Tăng Tiến</t>
  </si>
  <si>
    <t>Nghĩa trang nhân dân khu Tân Ngọc, xã Tân Mỹ, thành phố Bắc Giang</t>
  </si>
  <si>
    <t>X. Tân Mỹ</t>
  </si>
  <si>
    <t>Quyết định số 1692/QĐ-UBND ngày 06/11/2020 của UBND thành phố Bắc Giang phê duyệt chủ trương đầu tư dự án</t>
  </si>
  <si>
    <t>Diện tích đất lúa tăng (+), giảm (-) sau khi điều chỉnh diện tích</t>
  </si>
  <si>
    <t>Khu 1, thuộc Khu đô thị tại xã Tiền Phong, huyện Yên Dũng và xã Đồng Sơn, thành phố Bắc Giang</t>
  </si>
  <si>
    <t>Khu 2, thuộc Khu đô thị tại xã Tiền Phong, huyện Yên Dũng và xã Đồng Sơn, thành phố Bắc Giang</t>
  </si>
  <si>
    <t>Dự án Hạ tầng kỹ thuật và khu dân cư Trại Mới, xã Giáp Sơn</t>
  </si>
  <si>
    <t>Giáp Sơn</t>
  </si>
  <si>
    <t xml:space="preserve">Quyết định số 233/QĐ-UBND ngày 09/3/2022 của UBND tỉnh Bắc Giang về việc phê duyệt quy hoạch chi tiết xây dựng; Thông báo số 475-TB/TU ngày 24/3/2022 của Ban Thường vụ Thành ủy về việc cho ý kiến danh mục cần thu hút đầu tư trên địa bàn;  </t>
  </si>
  <si>
    <t xml:space="preserve">Quyết định số 282/QĐ-UBND ngày 23/3/2022 của UBND tỉnh về việc Phê duyệt quy hoạch chi tiết xây dựng Khu đô thị mới Vân Trung, huyện Việt Yên (tỷ lệ 1/500) </t>
  </si>
  <si>
    <t>Quyết định số 250/QĐ-UBND ngày 11/3/2022 của UBND tỉnh về việc phê duyệt QHCT</t>
  </si>
  <si>
    <t>Quyết định số 1434/QĐ-UBND ngày 16/12/2021 của UBND huyện Tân Yên về việc phê duyệt đồ án Quy hoạch chi tiết xây dựng Khu dân cư Cầu Vồng, thị trấn Cao Thượng, huyện Tân Yên, tỉnh Bắc Giang, tỷ lệ 1/500; Thông báo số 973-TB/TU ngày 29/3/2022 của Thường trực Tỉnh ủy về danh mục dự án khu đô dân cư thu hút đầu tư</t>
  </si>
  <si>
    <t xml:space="preserve">Quyết định số 1545/QĐ-UBND ngày 28/12/2021 của UBND tỉnh về việc Phê duyệt Quy hoạch chi tiết xây dựng Khu đô thị tại xã Tiền Phong, huyện Yên Dũng và xã Đồng Sơn, thành phố Bắc Giang (tỷ lệ 1/500); Thông báo số 973-TB/TU ngày 29/3/2022 của Thường trực Tỉnh ủy về danh mục dự án khu đô dân cư thu hút đầu tư </t>
  </si>
  <si>
    <t>Xã Tiền Phong, xã Đồng Sơn</t>
  </si>
  <si>
    <t>Khu dân cư Cầu Vồng, thị trấn Cao Thượng, huyện Tân Yên</t>
  </si>
  <si>
    <t>Quyết định của UBND tỉnh: số 90/QĐ-UBND ngày 30/01/2018 về việc thành lập Cụm công nghiệp Việt Nhật, huyện Hiệp Hòa (Do Cụm công nghiệp Việt Nhật có tổng diện tích là 47,33 ha, đát được UBND tỉnh cho phép chuyển mục đích sử dụng 38,85 ha, trong đó diện tích đất trồng lúa là 37,3 ha; Diện tích còn lại chưa thu hồi là 2,49 ha, diện tích đã thu hồi nhưng chưa chuyển mục đích là 8,5 ha. Như vậy, tổng diện tích đất chưa chuyển mục đích sử dụng là 11 ha, diện tích đất trồng lúa là 8,5 ha.)</t>
  </si>
  <si>
    <t>Quyết định số 1545/QĐ-UBND ngày 28/12/2021 của UBND tỉnh về việc Phê duyệt Quy hoạch chi tiết xây dựng Khu đô thị tại xã Tiền Phong, huyện Yên Dũng và xã Đồng Sơn, thành phố Bắc Giang (tỷ lệ 1/500); Thông báo số 984-TB/TU ngày 01/4/2022 của Thường trực Tỉnh ủy về điều chỉnh, bổ sung danh mục dự án cần thu hồi đất, chuyển mục đích sử dụng đất trồng lúa sang các mục đích khác năm 2022</t>
  </si>
  <si>
    <t>Điều chỉnh diện tích từ 0,15 ha lên 4,0 ha; Biểu 2, STT 133, NQ 39/NQ-HĐND ngày 11/12/2019</t>
  </si>
  <si>
    <t>Tăng diện tích đất lúa từ 50,000 lên 53000</t>
  </si>
  <si>
    <t>Tăng từ tổng diện tích từ 10,000 lên 26,000 và diện tích đất lúa tăng 10,000</t>
  </si>
  <si>
    <t>Diện tích giảm từ 50,000 xuống 25,000</t>
  </si>
  <si>
    <t>Tăng tổng diện tích diện tích 3,500 và đất lúa tăng 4000</t>
  </si>
  <si>
    <t>Giảm diện tích 1.200, đất lúa tăng 300</t>
  </si>
  <si>
    <t>Tổng tăng 6000 diện tích tăng 7000</t>
  </si>
  <si>
    <t>Khu 5-Khu đô thị số 1 Hương Gián, Stt 142, Biểu 03 NQ 55/NQ-HĐND ngày 10/12/2021</t>
  </si>
  <si>
    <t>Tăng tổng diện tích 3ha và đất lúa 3ha</t>
  </si>
  <si>
    <t xml:space="preserve">Giảm tổng diện tích 2,5ha đất lúa giảm 2,5ha </t>
  </si>
  <si>
    <t>Tổng tăng 2000, đất lúa tăng 2000</t>
  </si>
  <si>
    <t>Tổng diện tích giảm 2000</t>
  </si>
  <si>
    <t>Khu dân cư thôn Sơn Thịnh, Minh Đức, Bắc Thành, Nam Thành, Đức Thành, Đan Phượng, Biểu 5, STT 27 NQ 39/NQ-HĐND ngày 11/12/2019</t>
  </si>
  <si>
    <t>Xem lại Stt</t>
  </si>
  <si>
    <t>dt</t>
  </si>
  <si>
    <t>tê</t>
  </si>
  <si>
    <t>tê+dt</t>
  </si>
  <si>
    <t>CÁC DỰ ÁN CHUYỂN MỤC ĐÍCH SỬ DỤNG ĐẤT TRỒNG LÚA DƯỚI 10 HA KHÔNG THUỘC TRƯỜNG HỢP NHÀ NƯỚC THU HỒI ĐẤT HOẶC THU HỒI ĐẤT VÌ MỤC ĐÍCH QUỐC PHÒNG, AN NINH THEO ĐIỀU 61 LUẬT ĐẤT ĐAI NĂM 2013 NĂM 2022</t>
  </si>
  <si>
    <t>CÁC DỰ ÁN THU HỒI ĐẤT THEO KHOẢN 3 ĐIỀU 62, LUẬT ĐẤT ĐAI CÓ DIỆN TÍCH ĐẤT TRỒNG LÚA TỪ 10 HA TRỞ LÊN NĂM 2022</t>
  </si>
  <si>
    <r>
      <t>Điều chỉnh diện tích tử 98.000 m</t>
    </r>
    <r>
      <rPr>
        <vertAlign val="superscript"/>
        <sz val="13"/>
        <color theme="1"/>
        <rFont val="Times New Roman"/>
        <family val="1"/>
      </rPr>
      <t>2</t>
    </r>
    <r>
      <rPr>
        <sz val="13"/>
        <color theme="1"/>
        <rFont val="Times New Roman"/>
        <family val="1"/>
      </rPr>
      <t xml:space="preserve"> lên 10.400 m</t>
    </r>
    <r>
      <rPr>
        <vertAlign val="superscript"/>
        <sz val="13"/>
        <color theme="1"/>
        <rFont val="Times New Roman"/>
        <family val="1"/>
      </rPr>
      <t>2</t>
    </r>
    <r>
      <rPr>
        <sz val="13"/>
        <color theme="1"/>
        <rFont val="Times New Roman"/>
        <family val="1"/>
      </rPr>
      <t>, (tăng tổng diện tích 6.000 m</t>
    </r>
    <r>
      <rPr>
        <vertAlign val="superscript"/>
        <sz val="13"/>
        <color theme="1"/>
        <rFont val="Times New Roman"/>
        <family val="1"/>
      </rPr>
      <t>2</t>
    </r>
    <r>
      <rPr>
        <sz val="13"/>
        <color theme="1"/>
        <rFont val="Times New Roman"/>
        <family val="1"/>
      </rPr>
      <t xml:space="preserve"> đất khác); Stt 116, Biểu 2, NQ số 39/NQ-HĐND ngày 11/12/2019</t>
    </r>
  </si>
  <si>
    <r>
      <t xml:space="preserve">Hạ tầng kỹ thuật khu dân cư mới thôn Bắc Am xã Tư Mại </t>
    </r>
    <r>
      <rPr>
        <i/>
        <sz val="13"/>
        <color theme="1"/>
        <rFont val="Times New Roman"/>
        <family val="1"/>
      </rPr>
      <t>(tên cũ là Khu dân cư Bắc Am)</t>
    </r>
  </si>
  <si>
    <r>
      <t>Hạ tầng kỹ thuật khu tái định cư để GPMB thực hiện dự án Cải tạo, nâng cấp Đường tỉnh 398 đoạn từ Đồng Việt đi thị trấn Neo và Quốc lộ 17 đoạn từ cống Kem đi Tiền Phong huyện Yên Dũng, tỉnh Bắc Giang</t>
    </r>
    <r>
      <rPr>
        <i/>
        <sz val="13"/>
        <color theme="1"/>
        <rFont val="Times New Roman"/>
        <family val="1"/>
      </rPr>
      <t xml:space="preserve"> (tên cũ là Đất ở tái định cư Quốc lộ 17 )</t>
    </r>
  </si>
  <si>
    <r>
      <t>Xây dựng tuyến đường nối QL17-QL37 đoạn qua khu đô thị mới Nội Hoàng, huyện Yên Dũng</t>
    </r>
    <r>
      <rPr>
        <i/>
        <sz val="13"/>
        <color theme="1"/>
        <rFont val="Times New Roman"/>
        <family val="1"/>
      </rPr>
      <t xml:space="preserve"> (tên cũ là Đường QL37 (đoạn QL 17 đi Việt Yên) qua Nội Hoàng </t>
    </r>
  </si>
  <si>
    <r>
      <t xml:space="preserve">Hạ tầng kỹ thuật khu đô thị số 2 thị trấn Nham Biền huyện Yên Dũng </t>
    </r>
    <r>
      <rPr>
        <i/>
        <sz val="13"/>
        <color theme="1"/>
        <rFont val="Times New Roman"/>
        <family val="1"/>
      </rPr>
      <t>(tên cũ là Khu đô thị số 2 thị trấn Nham Biền)</t>
    </r>
  </si>
  <si>
    <r>
      <t>Hạ tầng kỹ thuật khu 4 - Khu đô thị số 1 Hương Gián (</t>
    </r>
    <r>
      <rPr>
        <i/>
        <sz val="13"/>
        <color theme="1"/>
        <rFont val="Times New Roman"/>
        <family val="1"/>
      </rPr>
      <t>tên cũ là Khu 4-Khu đô thị số 1 Hương Gián)</t>
    </r>
  </si>
  <si>
    <r>
      <t xml:space="preserve">Hạ tầng kỹ thuật khu 5 - Khu đô thị số 1 Hương Gián </t>
    </r>
    <r>
      <rPr>
        <i/>
        <sz val="13"/>
        <color theme="1"/>
        <rFont val="Times New Roman"/>
        <family val="1"/>
      </rPr>
      <t>(tên cũ là Khu 5-Khu đô thị số 1 Hương Gián)</t>
    </r>
  </si>
  <si>
    <r>
      <t xml:space="preserve">Hạ tầng khu dân cư thôn Bùi Bến, xã Yên Lư, huyện Yên Dũng, tỉnh Bắc Giang </t>
    </r>
    <r>
      <rPr>
        <i/>
        <sz val="13"/>
        <color theme="1"/>
        <rFont val="Times New Roman"/>
        <family val="1"/>
      </rPr>
      <t>(tên cũ là Khu dân cư thôn Bùi Bến)</t>
    </r>
  </si>
  <si>
    <r>
      <t>Hạ tầng khu dân cư Tổ dân phố Khôi, thị trấn Tân Dân, huyện Yên Dũng, tỉnh Bắc Giang</t>
    </r>
    <r>
      <rPr>
        <i/>
        <sz val="13"/>
        <color theme="1"/>
        <rFont val="Times New Roman"/>
        <family val="1"/>
      </rPr>
      <t xml:space="preserve"> (tên cũ là Khu đô thị TDP Khôi, Hương, Trung 1, Quán Trắng )</t>
    </r>
  </si>
  <si>
    <r>
      <t xml:space="preserve">Hạ tầng kỹ thuật khu dân cư thôn Sơn Thịnh, xã Trí Yên, huyện Yên Dũng, tỉnh Bắc Giang; hạ tầng kỹ thuật khu dân cư nông thôn tại các thôn Bắc Thành, Nam Thành, Đức Thành, xã Trí Yên, huyện Yên Dũng, tỉnh Bắc Giang </t>
    </r>
    <r>
      <rPr>
        <i/>
        <sz val="13"/>
        <color theme="1"/>
        <rFont val="Times New Roman"/>
        <family val="1"/>
      </rPr>
      <t>(tên cũ là Khu dân cư thôn Sơn Thịnh, Minh Đức, Bắc Thành, Nam Thành, Đức Thành, Đan Phượng)</t>
    </r>
  </si>
  <si>
    <r>
      <t>Hạ tầng kỹ thuật khu dân cư mới tổ dân phố Hương, thị trấn Tân An, huyện Yên Dũng, tỉnh Bắc Giang</t>
    </r>
    <r>
      <rPr>
        <i/>
        <sz val="13"/>
        <color theme="1"/>
        <rFont val="Times New Roman"/>
        <family val="1"/>
      </rPr>
      <t xml:space="preserve"> (tên cũ là Khu dân cư TDP Hương, Trung, Thượng,)</t>
    </r>
  </si>
  <si>
    <r>
      <t xml:space="preserve">Hạ tầng kỹ thuật khu dân cư mới thôn Yên Tập Bến, xã Yên Lư, huyện Yên Dũng </t>
    </r>
    <r>
      <rPr>
        <i/>
        <sz val="13"/>
        <color theme="1"/>
        <rFont val="Times New Roman"/>
        <family val="1"/>
      </rPr>
      <t>(tên cũ là Khu dân cư Yên Tập Bến, Hàm Long)</t>
    </r>
  </si>
  <si>
    <r>
      <t>Hạ tầng kỹ thuật khu tái định cư để GPMB thuộc dự án Xây dựng tuyến đường nối QL.17-QL.37 đoạn qua khu đô thị mới Nội Hoàng (</t>
    </r>
    <r>
      <rPr>
        <i/>
        <sz val="13"/>
        <color theme="1"/>
        <rFont val="Times New Roman"/>
        <family val="1"/>
      </rPr>
      <t>tên cũ là Khu tái định cư đường Quốc lộ 37 (đoạn QL 17 đi Việt Yên))</t>
    </r>
  </si>
  <si>
    <r>
      <t xml:space="preserve">Hạ tầng kỹ thuật khu dân cư mới thôn Tân Ninh, xã Tư Mại, huyện Yên Dũng </t>
    </r>
    <r>
      <rPr>
        <i/>
        <sz val="13"/>
        <color theme="1"/>
        <rFont val="Times New Roman"/>
        <family val="1"/>
      </rPr>
      <t>(tên cũ là Khu dân cư thôn Đông Khánh, Tân Ninh)</t>
    </r>
  </si>
  <si>
    <r>
      <t>Khu dân cư Tân Ninh, Biểu 1, STT 26, NQ 08/NQ-HĐND ngày 09/7/2020; Tổng diện tích tăng 2.000m</t>
    </r>
    <r>
      <rPr>
        <vertAlign val="superscript"/>
        <sz val="13"/>
        <color theme="1"/>
        <rFont val="Times New Roman"/>
        <family val="1"/>
      </rPr>
      <t>2</t>
    </r>
    <r>
      <rPr>
        <sz val="13"/>
        <color theme="1"/>
        <rFont val="Times New Roman"/>
        <family val="1"/>
      </rPr>
      <t xml:space="preserve"> và đất lúa tang 2.000m</t>
    </r>
    <r>
      <rPr>
        <vertAlign val="superscript"/>
        <sz val="13"/>
        <color theme="1"/>
        <rFont val="Times New Roman"/>
        <family val="1"/>
      </rPr>
      <t>2</t>
    </r>
  </si>
  <si>
    <r>
      <t xml:space="preserve">Hạ tầng kỹ thuật khu dân cư mới thôn Đống Cao, xã Tư Mại, huyện Yên Dũng </t>
    </r>
    <r>
      <rPr>
        <i/>
        <sz val="13"/>
        <color theme="1"/>
        <rFont val="Times New Roman"/>
        <family val="1"/>
      </rPr>
      <t>(tên cũ là Khu dân cư thôn Đống Cao)</t>
    </r>
  </si>
  <si>
    <r>
      <t>Khu dân cư thôn Đống Cao, Biểu 1, STT 27, NQ số 08/NQ-HĐND ngày 09/7/2020; Tổng diện tích giảm 2.000m</t>
    </r>
    <r>
      <rPr>
        <vertAlign val="superscript"/>
        <sz val="13"/>
        <color theme="1"/>
        <rFont val="Times New Roman"/>
        <family val="1"/>
      </rPr>
      <t>2</t>
    </r>
  </si>
  <si>
    <r>
      <t>Khu dân cư số 1, xã Cảnh Thụy</t>
    </r>
    <r>
      <rPr>
        <i/>
        <sz val="13"/>
        <color theme="1"/>
        <rFont val="Times New Roman"/>
        <family val="1"/>
      </rPr>
      <t xml:space="preserve"> (tên cũ là Khu dân cư Vườn Dí, Bình Voi, Tây, Nhất)</t>
    </r>
  </si>
  <si>
    <r>
      <t>Khu dân cư Vườn Dí, Bình Voi, Tây, Nhất, Biểu 2, STT 102, NQ 39/NQ-HĐND ngày 11/12/2019; Tổng diện tích tăng 30.000m</t>
    </r>
    <r>
      <rPr>
        <vertAlign val="superscript"/>
        <sz val="13"/>
        <color theme="1"/>
        <rFont val="Times New Roman"/>
        <family val="1"/>
      </rPr>
      <t>2</t>
    </r>
    <r>
      <rPr>
        <sz val="13"/>
        <color theme="1"/>
        <rFont val="Times New Roman"/>
        <family val="1"/>
      </rPr>
      <t xml:space="preserve"> và đất lúa tăng 30.000m</t>
    </r>
    <r>
      <rPr>
        <vertAlign val="superscript"/>
        <sz val="13"/>
        <color theme="1"/>
        <rFont val="Times New Roman"/>
        <family val="1"/>
      </rPr>
      <t>2</t>
    </r>
  </si>
  <si>
    <r>
      <t>Hạ tầng kỹ thuật khu dân cư thôn Huyện, xã Tiến Dũng, huyện Yên Dũng, tỉnh Bắc Giang</t>
    </r>
    <r>
      <rPr>
        <i/>
        <sz val="13"/>
        <color theme="1"/>
        <rFont val="Times New Roman"/>
        <family val="1"/>
      </rPr>
      <t xml:space="preserve"> (tên cũ là Khu dân cư thôn Huyện)</t>
    </r>
  </si>
  <si>
    <r>
      <t>Khu dân cư thôn Huyện, Biểu 1, STT 28, NQ 36/NQ-HĐND ngày 08/10/2021; Tổng diện tích giảm 25.000m</t>
    </r>
    <r>
      <rPr>
        <vertAlign val="superscript"/>
        <sz val="13"/>
        <color theme="1"/>
        <rFont val="Times New Roman"/>
        <family val="1"/>
      </rPr>
      <t>2</t>
    </r>
    <r>
      <rPr>
        <sz val="13"/>
        <color theme="1"/>
        <rFont val="Times New Roman"/>
        <family val="1"/>
      </rPr>
      <t xml:space="preserve"> và đất lúa giảm 25.000m</t>
    </r>
    <r>
      <rPr>
        <vertAlign val="superscript"/>
        <sz val="13"/>
        <color theme="1"/>
        <rFont val="Times New Roman"/>
        <family val="1"/>
      </rPr>
      <t>2</t>
    </r>
  </si>
  <si>
    <r>
      <t xml:space="preserve">Hạ tầng kỹ thuật khu 1 - Khu đô thị số 1 xã Hương Gián, huyện Yên Dũng, tỉnh Bắc Giang </t>
    </r>
    <r>
      <rPr>
        <i/>
        <sz val="13"/>
        <color theme="1"/>
        <rFont val="Times New Roman"/>
        <family val="1"/>
      </rPr>
      <t>(tên cũ là Khu 1-Khu đô thị số 1 Hương Gián)</t>
    </r>
  </si>
  <si>
    <r>
      <t>Khu 1-Khu đô thị số 1 Hương Gián, Biểu 3, STT 138, NQ 55/NQ-HĐND ngày 10/12/2021; Tổng diện tích tăng 3.500m</t>
    </r>
    <r>
      <rPr>
        <vertAlign val="superscript"/>
        <sz val="13"/>
        <color theme="1"/>
        <rFont val="Times New Roman"/>
        <family val="1"/>
      </rPr>
      <t>2</t>
    </r>
    <r>
      <rPr>
        <sz val="13"/>
        <color theme="1"/>
        <rFont val="Times New Roman"/>
        <family val="1"/>
      </rPr>
      <t xml:space="preserve"> và đất lúa tăng 4.000m</t>
    </r>
    <r>
      <rPr>
        <vertAlign val="superscript"/>
        <sz val="13"/>
        <color theme="1"/>
        <rFont val="Times New Roman"/>
        <family val="1"/>
      </rPr>
      <t>2</t>
    </r>
  </si>
  <si>
    <r>
      <t>Hạ tầng kỹ thuật khu 2 - Khu đô thị số 1 xã Hương Gián, huyện Yên Dũng, tỉnh Bắc Giang</t>
    </r>
    <r>
      <rPr>
        <i/>
        <sz val="13"/>
        <color theme="1"/>
        <rFont val="Times New Roman"/>
        <family val="1"/>
      </rPr>
      <t xml:space="preserve"> (tên cũ là Khu 2-Khu đô thị số 1 Hương Gián)</t>
    </r>
  </si>
  <si>
    <r>
      <t>Khu 2-Khu đô thị số 1 Hương Gián, Biểu 3, STT 139, NQ 55/NQ-HĐND ngày 10/12/2021; Tổng diện tích giảm 1.200m</t>
    </r>
    <r>
      <rPr>
        <vertAlign val="superscript"/>
        <sz val="13"/>
        <color theme="1"/>
        <rFont val="Times New Roman"/>
        <family val="1"/>
      </rPr>
      <t>2</t>
    </r>
    <r>
      <rPr>
        <sz val="13"/>
        <color theme="1"/>
        <rFont val="Times New Roman"/>
        <family val="1"/>
      </rPr>
      <t xml:space="preserve"> và đất lúa tăng 300m</t>
    </r>
    <r>
      <rPr>
        <vertAlign val="superscript"/>
        <sz val="13"/>
        <color theme="1"/>
        <rFont val="Times New Roman"/>
        <family val="1"/>
      </rPr>
      <t>2</t>
    </r>
  </si>
  <si>
    <r>
      <t>Hạ tầng kỹ thuật khu 3 - Khu đô thị số 1 xã Hương Gián, huyện Yên Dũng, tỉnh Bắc Giang</t>
    </r>
    <r>
      <rPr>
        <i/>
        <sz val="13"/>
        <color theme="1"/>
        <rFont val="Times New Roman"/>
        <family val="1"/>
      </rPr>
      <t xml:space="preserve"> (tên cũ là Khu 3-Khu đô thị số 1 Hương Gián)</t>
    </r>
  </si>
  <si>
    <r>
      <t>Khu 3-Khu đô thị số 1 Hương Gián, Biểu 3, STT 140, NQ 55/NQ-HĐND ngày 10/12/2021; Tổng diện tích tăng 6.000m</t>
    </r>
    <r>
      <rPr>
        <vertAlign val="superscript"/>
        <sz val="13"/>
        <color theme="1"/>
        <rFont val="Times New Roman"/>
        <family val="1"/>
      </rPr>
      <t>2</t>
    </r>
    <r>
      <rPr>
        <sz val="13"/>
        <color theme="1"/>
        <rFont val="Times New Roman"/>
        <family val="1"/>
      </rPr>
      <t xml:space="preserve"> và diện tích đất lúa tăng 7.000m</t>
    </r>
    <r>
      <rPr>
        <vertAlign val="superscript"/>
        <sz val="13"/>
        <color theme="1"/>
        <rFont val="Times New Roman"/>
        <family val="1"/>
      </rPr>
      <t>2</t>
    </r>
  </si>
  <si>
    <r>
      <t xml:space="preserve">Xây dựng tuyến đường nối QL17-QL37 đoạn thuộc huyện Yên Dũng </t>
    </r>
    <r>
      <rPr>
        <i/>
        <sz val="13"/>
        <color theme="1"/>
        <rFont val="Times New Roman"/>
        <family val="1"/>
      </rPr>
      <t xml:space="preserve">(tên cũ là Đường QL 37 (QL 17 đi Việt Yên) </t>
    </r>
  </si>
  <si>
    <r>
      <t>Đường QL 37 (QL 17 đi Việt Yên), Biểu 2, STT 135, NQ 39/NQ-HĐND ngày 11/12/2019; diện tích đất trồng lúa tăng 3.000m</t>
    </r>
    <r>
      <rPr>
        <vertAlign val="superscript"/>
        <sz val="13"/>
        <color theme="1"/>
        <rFont val="Times New Roman"/>
        <family val="1"/>
      </rPr>
      <t>2</t>
    </r>
  </si>
  <si>
    <r>
      <t>Hạ tầng kỹ thuật khu dân cư mới thôn Thượng Tùng xã Lão Hộ</t>
    </r>
    <r>
      <rPr>
        <i/>
        <sz val="13"/>
        <color theme="1"/>
        <rFont val="Times New Roman"/>
        <family val="1"/>
      </rPr>
      <t xml:space="preserve"> (tên cũ là Khu dân cư thôn Thượng Tùng )</t>
    </r>
  </si>
  <si>
    <r>
      <t>Khu dân cư thôn Thượng Tùng thuộc Biểu 1, STT 45, NQ 22/NQ-HĐND ngày 18/9/2020; tăng tổng diện tích 16.000m</t>
    </r>
    <r>
      <rPr>
        <vertAlign val="superscript"/>
        <sz val="13"/>
        <color theme="1"/>
        <rFont val="Times New Roman"/>
        <family val="1"/>
      </rPr>
      <t>2</t>
    </r>
    <r>
      <rPr>
        <sz val="13"/>
        <color theme="1"/>
        <rFont val="Times New Roman"/>
        <family val="1"/>
      </rPr>
      <t xml:space="preserve"> và diện tích đất lúa tăng 10.000m</t>
    </r>
    <r>
      <rPr>
        <vertAlign val="superscript"/>
        <sz val="13"/>
        <color theme="1"/>
        <rFont val="Times New Roman"/>
        <family val="1"/>
      </rPr>
      <t>2</t>
    </r>
  </si>
  <si>
    <r>
      <t xml:space="preserve">Hạ tầng kỹ thuật khu dân cư thôn Tây, xã Hương Gián </t>
    </r>
    <r>
      <rPr>
        <i/>
        <sz val="13"/>
        <color theme="1"/>
        <rFont val="Times New Roman"/>
        <family val="1"/>
      </rPr>
      <t>(tên cũ là Khu dân cư thôn Hấn, Dõng, Tây, Dung)</t>
    </r>
  </si>
  <si>
    <r>
      <t>Khu dân cư thôn Hấn, Dõng, Tây, Dung thuộc Biểu 2, STT 110, NQ 39/NQ-HĐND ngày 11/12/2019; giảm tổng diện tích từ 50.000m</t>
    </r>
    <r>
      <rPr>
        <vertAlign val="superscript"/>
        <sz val="13"/>
        <color theme="1"/>
        <rFont val="Times New Roman"/>
        <family val="1"/>
      </rPr>
      <t>2</t>
    </r>
    <r>
      <rPr>
        <sz val="13"/>
        <color theme="1"/>
        <rFont val="Times New Roman"/>
        <family val="1"/>
      </rPr>
      <t xml:space="preserve"> xuống 25.000m</t>
    </r>
    <r>
      <rPr>
        <vertAlign val="superscript"/>
        <sz val="13"/>
        <color theme="1"/>
        <rFont val="Times New Roman"/>
        <family val="1"/>
      </rPr>
      <t>2</t>
    </r>
    <r>
      <rPr>
        <sz val="13"/>
        <color theme="1"/>
        <rFont val="Times New Roman"/>
        <family val="1"/>
      </rPr>
      <t>, đất lúa giảm 25.000m</t>
    </r>
    <r>
      <rPr>
        <vertAlign val="superscript"/>
        <sz val="13"/>
        <color theme="1"/>
        <rFont val="Times New Roman"/>
        <family val="1"/>
      </rPr>
      <t>2</t>
    </r>
  </si>
  <si>
    <r>
      <t xml:space="preserve">Mở rộng TL 398  </t>
    </r>
    <r>
      <rPr>
        <i/>
        <sz val="13"/>
        <color theme="1"/>
        <rFont val="Times New Roman"/>
        <family val="1"/>
      </rPr>
      <t>(Cải tạo, nâng cấp Đường tỉnh 398 đoạn từ Đồng Việt đi thị trấn Neo và Quốc lộ 17 đoạn từ cống Kem đi Tiền Phong, huyện Yên Dũng, tỉnh Bắc Giang)</t>
    </r>
  </si>
  <si>
    <r>
      <t>Cải tạo, nâng cấp Đường tỉnh 398 đoạn từ Đồng Việt đi thị trấn Neo và Quốc lộ 17 đoạn từ cống Kem đi Tiền Phong, huyện Yên Dũng, tỉnh Bắc Giang</t>
    </r>
    <r>
      <rPr>
        <i/>
        <sz val="13"/>
        <color theme="1"/>
        <rFont val="Times New Roman"/>
        <family val="1"/>
      </rPr>
      <t xml:space="preserve"> (tên cũ là Mở rộng QL 17)</t>
    </r>
  </si>
  <si>
    <r>
      <t>Dự án Đường Vành Đai 5-Vùng thủ đô, trên địa bàn tỉnh Bắc Giang đoạn từ KCN Yên Sơn-Bắc Lũng đến ĐT.293B quy hoạch) và ĐT. 293B (đoạn từ vành đai 5 đến QL.31)</t>
    </r>
    <r>
      <rPr>
        <i/>
        <sz val="13"/>
        <color theme="1"/>
        <rFont val="Times New Roman"/>
        <family val="1"/>
      </rPr>
      <t xml:space="preserve"> (tên cũ là Đường vành đai V giai đoạn 1)</t>
    </r>
  </si>
  <si>
    <r>
      <t xml:space="preserve">Hạ tầng kỹ thuật khu dân cư mới thôn Tiên Phong xã Nội Hoàng các giai đoạn 2 </t>
    </r>
    <r>
      <rPr>
        <i/>
        <sz val="13"/>
        <color theme="1"/>
        <rFont val="Times New Roman"/>
        <family val="1"/>
      </rPr>
      <t>(tên cũ là Khu dân cư thôn Tiên Phong)</t>
    </r>
  </si>
  <si>
    <r>
      <t>Khu dân cư thôn Tiên Phong; Biểu 1, STT 32, NQ 08/NQ-HĐND ngày 09/7/2020; Diện tích tăng 39799,7 m</t>
    </r>
    <r>
      <rPr>
        <vertAlign val="superscript"/>
        <sz val="13"/>
        <color theme="1"/>
        <rFont val="Times New Roman"/>
        <family val="1"/>
      </rPr>
      <t>2</t>
    </r>
    <r>
      <rPr>
        <sz val="13"/>
        <color theme="1"/>
        <rFont val="Times New Roman"/>
        <family val="1"/>
      </rPr>
      <t xml:space="preserve"> và đất lúa tăng 28.688,5m</t>
    </r>
    <r>
      <rPr>
        <vertAlign val="superscript"/>
        <sz val="13"/>
        <color theme="1"/>
        <rFont val="Times New Roman"/>
        <family val="1"/>
      </rPr>
      <t>2</t>
    </r>
  </si>
  <si>
    <r>
      <t xml:space="preserve">Hạ tầng kỹ thuật khu dân cư mới thôn Tiên Phong xã Nội Hoàng các giai đoạn  3 </t>
    </r>
    <r>
      <rPr>
        <i/>
        <sz val="13"/>
        <color theme="1"/>
        <rFont val="Times New Roman"/>
        <family val="1"/>
      </rPr>
      <t>(tên cũ là Khu dân cư thôn Tiên Phong)</t>
    </r>
  </si>
  <si>
    <r>
      <rPr>
        <sz val="13"/>
        <color theme="1"/>
        <rFont val="Times New Roman"/>
        <family val="1"/>
      </rPr>
      <t xml:space="preserve"> Hạ tầng kỹ thuật khu dân cư mới thôn Tiên Phong xã Nội Hoàng các giai đoạn 4</t>
    </r>
    <r>
      <rPr>
        <i/>
        <sz val="13"/>
        <color theme="1"/>
        <rFont val="Times New Roman"/>
        <family val="1"/>
      </rPr>
      <t xml:space="preserve"> (tên cũ là Khu dân cư thôn Tiên Phong)</t>
    </r>
  </si>
  <si>
    <r>
      <t xml:space="preserve">Hạ tầng kỹ thuật khu dân cư mới thôn Tiên Phong xã Nội Hoàng các giai đoạn 5 </t>
    </r>
    <r>
      <rPr>
        <i/>
        <sz val="13"/>
        <color theme="1"/>
        <rFont val="Times New Roman"/>
        <family val="1"/>
      </rPr>
      <t>(tên cũ là Khu dân cư thôn Tiên Phong)</t>
    </r>
  </si>
  <si>
    <r>
      <t xml:space="preserve">Dự án: Xây dựng CSHT cụm dân cư Đồng Sỏi thôn Tiến Sơn, xã Hợp Đức, huyện Tân Yên ( </t>
    </r>
    <r>
      <rPr>
        <i/>
        <sz val="13"/>
        <color theme="1"/>
        <rFont val="Times New Roman"/>
        <family val="1"/>
      </rPr>
      <t>Tên cũ Dự án dân cư xã Hợp Đức,  diện tích đất lúa Nghị quyết cho phép 16,000m2</t>
    </r>
    <r>
      <rPr>
        <sz val="13"/>
        <color theme="1"/>
        <rFont val="Times New Roman"/>
        <family val="1"/>
      </rPr>
      <t>)</t>
    </r>
  </si>
  <si>
    <r>
      <t>Dự án xây dựng cụm dân cư Ngã Ba Đình Nẻo, thôn Chung 1, xã Liên Sơn, huyện Tân Yên (</t>
    </r>
    <r>
      <rPr>
        <i/>
        <sz val="13"/>
        <color theme="1"/>
        <rFont val="Times New Roman"/>
        <family val="1"/>
      </rPr>
      <t>tên cũ là Dự án xây dựng khu dân cư xã Liên Sơn,  diện tích đất lúa Nghị quyết cho phép  9000m2</t>
    </r>
    <r>
      <rPr>
        <sz val="13"/>
        <color theme="1"/>
        <rFont val="Times New Roman"/>
        <family val="1"/>
      </rPr>
      <t>)</t>
    </r>
  </si>
  <si>
    <r>
      <t>Dự án xây dựng CSHT cụm dân cư thôn Kép Thượng, xã Lam Cốt, huyện Tân Yên (</t>
    </r>
    <r>
      <rPr>
        <i/>
        <sz val="13"/>
        <color theme="1"/>
        <rFont val="Times New Roman"/>
        <family val="1"/>
      </rPr>
      <t>tên cũ là Dự án Khu dân cư Lam Cốt, diện tích đất lúa Nghị quyết cho phép 9000m2</t>
    </r>
    <r>
      <rPr>
        <sz val="13"/>
        <color theme="1"/>
        <rFont val="Times New Roman"/>
        <family val="1"/>
      </rPr>
      <t>)</t>
    </r>
  </si>
  <si>
    <r>
      <t xml:space="preserve">Dự án xây dựng Khu dân cư Xây dựng CSHT cụm dân cư Cống Gạch, thôn Quang Lâm, xã Đại Hóa, huyện Tân Yên </t>
    </r>
    <r>
      <rPr>
        <i/>
        <sz val="13"/>
        <color theme="1"/>
        <rFont val="Times New Roman"/>
        <family val="1"/>
      </rPr>
      <t>(tên cũ là khu dân cư xã Đại Hóa, diện tích đất lúa Nghị quyết cho phép  10.000m2)</t>
    </r>
  </si>
  <si>
    <r>
      <t>Dự án xây dựng CSHT cụm dân cư nhà văn hóa thôn Ải Rộc Đình, thôn Cả, xã Ngọc Thiện (</t>
    </r>
    <r>
      <rPr>
        <i/>
        <sz val="13"/>
        <color theme="1"/>
        <rFont val="Times New Roman"/>
        <family val="1"/>
      </rPr>
      <t>tên cũ Khu dân cư Dộc Đình, Cả, Ải, xã Ngọc Thiện, diện tích tổng 12.000m2, diện tích đất lúa Nghị quyết cho phép 6.000m2</t>
    </r>
    <r>
      <rPr>
        <sz val="13"/>
        <color theme="1"/>
        <rFont val="Times New Roman"/>
        <family val="1"/>
      </rPr>
      <t>)</t>
    </r>
  </si>
  <si>
    <r>
      <t>Dự án xây dựng CSHT cụm dân cư thôn Hàm Rồng, Ngọc Thiện (</t>
    </r>
    <r>
      <rPr>
        <i/>
        <sz val="13"/>
        <color theme="1"/>
        <rFont val="Times New Roman"/>
        <family val="1"/>
      </rPr>
      <t>tên cũ Khu dân cư thôn Hàm Rồng,  diện tích đất lúa Nghị quyết cho phép  16,500m2, trong đó: diện tích đất lúa 10.000m2)</t>
    </r>
  </si>
  <si>
    <r>
      <t>Dự án xây dựng CSHT cụm dân cư Chợ cũ, thôn Chản, xã Lam Cốt (</t>
    </r>
    <r>
      <rPr>
        <i/>
        <sz val="13"/>
        <color theme="1"/>
        <rFont val="Times New Roman"/>
        <family val="1"/>
      </rPr>
      <t>tên cũ là khu dân cư chợ cũ, thôn Chản,  diện tích đất lúa Nghị quyết cho phép  4,000m2)</t>
    </r>
  </si>
  <si>
    <r>
      <t>Dự án xây dựng Khu dân cư Trung tâm xã (Đồng Sỏi, thôn Lục Liễu) xã Hợp Đức, huyện Tân Yên (</t>
    </r>
    <r>
      <rPr>
        <i/>
        <sz val="13"/>
        <color theme="1"/>
        <rFont val="Times New Roman"/>
        <family val="1"/>
      </rPr>
      <t>diện tích đất lúa Nghị quyết cho phép 20.000m2</t>
    </r>
    <r>
      <rPr>
        <sz val="13"/>
        <color theme="1"/>
        <rFont val="Times New Roman"/>
        <family val="1"/>
      </rPr>
      <t>)</t>
    </r>
  </si>
  <si>
    <r>
      <t>Dự án xây dựng CSHT cụm dân cư Nau Mưa, thôn Cầu Đồng 9, xã Ngọc Lý, huyện Tân Yên (</t>
    </r>
    <r>
      <rPr>
        <i/>
        <sz val="13"/>
        <color theme="1"/>
        <rFont val="Times New Roman"/>
        <family val="1"/>
      </rPr>
      <t>tên cũ là Khu dân cư thôn Cầu Đồng 9- GĐ 1, diện tích lúa 18000m2</t>
    </r>
    <r>
      <rPr>
        <sz val="13"/>
        <color theme="1"/>
        <rFont val="Times New Roman"/>
        <family val="1"/>
      </rPr>
      <t>)</t>
    </r>
  </si>
  <si>
    <r>
      <t>Dự án Đường từ ĐT 295 đi ĐT 298 (Đoạn từ Cống Mọc đi Cống Mắm) thị trấn Cao Thượng, huyện Tân Yên (</t>
    </r>
    <r>
      <rPr>
        <i/>
        <sz val="13"/>
        <color theme="1"/>
        <rFont val="Times New Roman"/>
        <family val="1"/>
      </rPr>
      <t>Tên cũ là Dự án đường nội thị tỉnh lộ 295 đi tỉnh lộ 298 ( dọc bờ kênh 5), diện tích lúa 10.000m2</t>
    </r>
    <r>
      <rPr>
        <sz val="13"/>
        <color theme="1"/>
        <rFont val="Times New Roman"/>
        <family val="1"/>
      </rPr>
      <t>)</t>
    </r>
  </si>
  <si>
    <r>
      <t xml:space="preserve">Dự án khu dân cư phía Bắc (thuộc Khu dân cư số 1, xã Chu Điện) - </t>
    </r>
    <r>
      <rPr>
        <i/>
        <sz val="13"/>
        <color theme="1"/>
        <rFont val="Times New Roman"/>
        <family val="1"/>
      </rPr>
      <t>(tên trước là: Khu dân cư số 1)</t>
    </r>
  </si>
  <si>
    <r>
      <t xml:space="preserve">Khu dân cư số 1 xã Chu Điện, huyện Lục Nam </t>
    </r>
    <r>
      <rPr>
        <i/>
        <sz val="13"/>
        <color theme="1"/>
        <rFont val="Times New Roman"/>
        <family val="1"/>
      </rPr>
      <t>(tên trước là: Khu dân cư số 1)</t>
    </r>
  </si>
  <si>
    <r>
      <t xml:space="preserve">Hạ tầng khu dân cư thôn Thanh Sơn </t>
    </r>
    <r>
      <rPr>
        <i/>
        <sz val="13"/>
        <color theme="1"/>
        <rFont val="Times New Roman"/>
        <family val="1"/>
      </rPr>
      <t>(tên trước là dự án khu dân cư nông thôn mới: Đình Thù, thôn Thanh Sơn)</t>
    </r>
  </si>
  <si>
    <r>
      <t xml:space="preserve">Khu dân cư số 4, xã Lan Mẫu </t>
    </r>
    <r>
      <rPr>
        <i/>
        <sz val="13"/>
        <color theme="1"/>
        <rFont val="Times New Roman"/>
        <family val="1"/>
      </rPr>
      <t>(tên trước là khu dân cư số 4)</t>
    </r>
  </si>
  <si>
    <r>
      <t>Nghị quyết 20/NQ-HĐND ngày 10/8/2021 của HĐND tỉnh; tăng 19.000 m</t>
    </r>
    <r>
      <rPr>
        <vertAlign val="superscript"/>
        <sz val="13"/>
        <color theme="1"/>
        <rFont val="Times New Roman"/>
        <family val="1"/>
      </rPr>
      <t>2</t>
    </r>
    <r>
      <rPr>
        <sz val="13"/>
        <color theme="1"/>
        <rFont val="Times New Roman"/>
        <family val="1"/>
      </rPr>
      <t xml:space="preserve"> đất lúa và giảm 19.000 m</t>
    </r>
    <r>
      <rPr>
        <vertAlign val="superscript"/>
        <sz val="13"/>
        <color theme="1"/>
        <rFont val="Times New Roman"/>
        <family val="1"/>
      </rPr>
      <t>2</t>
    </r>
    <r>
      <rPr>
        <sz val="13"/>
        <color theme="1"/>
        <rFont val="Times New Roman"/>
        <family val="1"/>
      </rPr>
      <t xml:space="preserve"> đất khác</t>
    </r>
  </si>
  <si>
    <r>
      <t>Trung tâm dịch vụ thể thao Hiệp Hòa (Chủ đầu tư là Công ty TNHH dịch vụ giải trí Las Vegas)</t>
    </r>
    <r>
      <rPr>
        <i/>
        <sz val="13"/>
        <color theme="1"/>
        <rFont val="Times New Roman"/>
        <family val="1"/>
      </rPr>
      <t xml:space="preserve"> (tên cũ là dự án kinh doanh sân thể thao, vui chơi, giải trí)</t>
    </r>
  </si>
  <si>
    <r>
      <t>Xây dựng bãi chứa cát sỏi ven sông (Chủ đầu tư là Hộ kinh doanh Trần Văn Tựa)</t>
    </r>
    <r>
      <rPr>
        <i/>
        <sz val="13"/>
        <color theme="1"/>
        <rFont val="Times New Roman"/>
        <family val="1"/>
      </rPr>
      <t xml:space="preserve"> (tên cũ là Bãi chứa cát sỏi ven sông)</t>
    </r>
  </si>
  <si>
    <r>
      <t xml:space="preserve">Khu kinh doanh dịch vụ tổng hợp Huyền Kiên (Chủ đầu tư là Công ty TNHH TMDV Huyền Kiên) </t>
    </r>
    <r>
      <rPr>
        <i/>
        <sz val="13"/>
        <color theme="1"/>
        <rFont val="Times New Roman"/>
        <family val="1"/>
      </rPr>
      <t>(tên cũ là dự án đất thương mại dịch vụ)</t>
    </r>
  </si>
  <si>
    <r>
      <t>Cửa hàng kinh doanh tổng hợp (Chủ đầu tư là Công ty TNHH TMDV Bắc Hậu)</t>
    </r>
    <r>
      <rPr>
        <i/>
        <sz val="13"/>
        <color theme="1"/>
        <rFont val="Times New Roman"/>
        <family val="1"/>
      </rPr>
      <t xml:space="preserve"> (tên cũ là dự án đất thương mại dịch vụ)</t>
    </r>
  </si>
  <si>
    <r>
      <t>Sản xuất nông nghiệp hữu cơ công nghệ cao (Chủ đầu tư là Công ty TNHH nông nghiệp sạch BioFAA Bắc Giang)</t>
    </r>
    <r>
      <rPr>
        <i/>
        <sz val="13"/>
        <color theme="1"/>
        <rFont val="Times New Roman"/>
        <family val="1"/>
      </rPr>
      <t xml:space="preserve"> (tên cũ là dự án đất nông nghiệp khác)</t>
    </r>
  </si>
  <si>
    <r>
      <t>Trung tâm sản xuất nông nghiệp công nghệ cao (Chủ đầu tư là Công ty TNHH Hưởng Dung)</t>
    </r>
    <r>
      <rPr>
        <i/>
        <sz val="13"/>
        <color theme="1"/>
        <rFont val="Times New Roman"/>
        <family val="1"/>
      </rPr>
      <t xml:space="preserve"> (tên cũ là Trồng hoa Lan ứng dụng công nghệ cao)</t>
    </r>
  </si>
  <si>
    <r>
      <t>Trang trại chăn nuôi, nuôi trồng thủy sản theo tiêu chuẩn hữu cơ và trồng cây lâu năm (Chủ đầu tư là Công ty TNHH Kim Tân Minh)</t>
    </r>
    <r>
      <rPr>
        <i/>
        <sz val="13"/>
        <color theme="1"/>
        <rFont val="Times New Roman"/>
        <family val="1"/>
      </rPr>
      <t xml:space="preserve"> (tên cũ làTrang trại hữu cơ)</t>
    </r>
  </si>
  <si>
    <r>
      <t xml:space="preserve">Điểm đỗ xe và dịch vụ phục vụ đưa đón công nhân (Chủ đầu tư là Công ty CP QHA Bắc Giang) </t>
    </r>
    <r>
      <rPr>
        <i/>
        <sz val="13"/>
        <color theme="1"/>
        <rFont val="Times New Roman"/>
        <family val="1"/>
      </rPr>
      <t xml:space="preserve"> (tên cũ là Bãi đỗ xe xã Đông Lỗ)</t>
    </r>
  </si>
  <si>
    <r>
      <t>Bãi tập kết, trung chuyển vật liệu xây dựng, vật liệu chất đốt (Chủ đầu tư là Hộ kinh doanh Nguyễn Thị Sen)</t>
    </r>
    <r>
      <rPr>
        <i/>
        <sz val="13"/>
        <color theme="1"/>
        <rFont val="Times New Roman"/>
        <family val="1"/>
      </rPr>
      <t xml:space="preserve"> (tên cũ là Bãi chứa cát sỏi ven sông)</t>
    </r>
  </si>
  <si>
    <r>
      <t>Xây dựng bãi đỗ xe tĩnh xã Danh Thắng (Chủ đầu tư là Hộ kinh doanh La Quang Định)</t>
    </r>
    <r>
      <rPr>
        <i/>
        <sz val="13"/>
        <color theme="1"/>
        <rFont val="Times New Roman"/>
        <family val="1"/>
      </rPr>
      <t xml:space="preserve">  (tên cũ là Bãi đỗ xe xã Danh Thắng)</t>
    </r>
  </si>
  <si>
    <r>
      <t xml:space="preserve">Xây dựng Nhà máy GNL Việt Nam (Chủ đầu tư là Công ty cổ phần GNL Việt Nam) </t>
    </r>
    <r>
      <rPr>
        <i/>
        <sz val="13"/>
        <color theme="1"/>
        <rFont val="Times New Roman"/>
        <family val="1"/>
      </rPr>
      <t xml:space="preserve"> (tên cũ là Dự án sản xuất kinh doanh phi nông nghiệp)</t>
    </r>
  </si>
  <si>
    <r>
      <t>Sản xuất các sản phẩm từ tre, nứa, rơm, rạ, cói và các vật liệu tết bện (Chủ đầu tư là Công ty CP SX&amp;TM Phú Sang)</t>
    </r>
    <r>
      <rPr>
        <i/>
        <sz val="13"/>
        <color theme="1"/>
        <rFont val="Times New Roman"/>
        <family val="1"/>
      </rPr>
      <t xml:space="preserve"> (tên cũ là Dự án sản xuất kinh doanh phi nông nghiệp)</t>
    </r>
  </si>
  <si>
    <r>
      <t xml:space="preserve">Nhà máy may mặc Tín Phát (Chủ đầu tư là Công ty TNHH sản xuất thương mại và dịch vụ Tín Phát) </t>
    </r>
    <r>
      <rPr>
        <i/>
        <sz val="13"/>
        <color theme="1"/>
        <rFont val="Times New Roman"/>
        <family val="1"/>
      </rPr>
      <t>(tên cũ là Dự án sản xuất kinh doanh phi nông nghiệp)</t>
    </r>
  </si>
  <si>
    <r>
      <t>Sản xuất keo ốp lát, vữa khô (Chủ đầu tư là Công ty CP Đầu tư Ngôi sao Châu Á)</t>
    </r>
    <r>
      <rPr>
        <i/>
        <sz val="13"/>
        <color theme="1"/>
        <rFont val="Times New Roman"/>
        <family val="1"/>
      </rPr>
      <t xml:space="preserve"> (tên cũ là Dự án sản xuất kinh doanh phi nông nghiệp)</t>
    </r>
  </si>
  <si>
    <r>
      <t>Xây dựng khu kinh doanh dịch vụ tổng hợp (Chủ đầu tư là Công ty TNHH TMDV Bắc Nam)</t>
    </r>
    <r>
      <rPr>
        <i/>
        <sz val="13"/>
        <color theme="1"/>
        <rFont val="Times New Roman"/>
        <family val="1"/>
      </rPr>
      <t xml:space="preserve"> (tên cũ là Dự án đất thương mại, dịch vụ)</t>
    </r>
  </si>
  <si>
    <r>
      <t>Xây dựng cửa hàng kinh doanh thương mại tổng hợp (Chủ đầu tư là Công ty TNHH thương mại dịch vụ Mai Đình)</t>
    </r>
    <r>
      <rPr>
        <i/>
        <sz val="13"/>
        <color theme="1"/>
        <rFont val="Times New Roman"/>
        <family val="1"/>
      </rPr>
      <t xml:space="preserve">  (tên cũ là Dự án đất thương mại, dịch vụ)</t>
    </r>
  </si>
  <si>
    <r>
      <t>Bãi đỗ xe đưa đón công nhân Thanh Vân Hiệp Hòa (Chủ đầu tư là Công ty cổ phần dịch vụ và phát triển Tuấn Sơn 98)</t>
    </r>
    <r>
      <rPr>
        <i/>
        <sz val="13"/>
        <color theme="1"/>
        <rFont val="Times New Roman"/>
        <family val="1"/>
      </rPr>
      <t xml:space="preserve"> (tên cũ là Bãi đỗ xe xã Thanh Vân)</t>
    </r>
  </si>
  <si>
    <r>
      <t>Xây dựng bãi chứa cát sỏi ven sông (Chủ đầu tư là Hộ kinh doanh Nguyễn Văn Kiệm)</t>
    </r>
    <r>
      <rPr>
        <i/>
        <sz val="13"/>
        <color theme="1"/>
        <rFont val="Times New Roman"/>
        <family val="1"/>
      </rPr>
      <t xml:space="preserve">  (tên cũ là Bãi chứa cát sỏi ven sông)</t>
    </r>
  </si>
  <si>
    <r>
      <t>Bến xe phía Nam huyện Hiệp Hòa</t>
    </r>
    <r>
      <rPr>
        <i/>
        <sz val="13"/>
        <color theme="1"/>
        <rFont val="Times New Roman"/>
        <family val="1"/>
      </rPr>
      <t xml:space="preserve"> (tên cũ là Mở rộng Bến xe khách phía Nam thị trấn Thắng)</t>
    </r>
  </si>
  <si>
    <r>
      <t>NQ số 55/NQ-HĐND ngày 11/12/2019 (STT 79, biểu số 03)
tăng thêm diện tích 2000m</t>
    </r>
    <r>
      <rPr>
        <vertAlign val="superscript"/>
        <sz val="13"/>
        <color theme="1"/>
        <rFont val="Times New Roman"/>
        <family val="1"/>
      </rPr>
      <t>2</t>
    </r>
    <r>
      <rPr>
        <sz val="13"/>
        <color theme="1"/>
        <rFont val="Times New Roman"/>
        <family val="1"/>
      </rPr>
      <t xml:space="preserve"> đất lúa</t>
    </r>
  </si>
  <si>
    <r>
      <t>NQ số 55/NQ-HĐND ngày 11/12/2019 (STT 79, biểu số 03) tăng thêm diện tích 2000m</t>
    </r>
    <r>
      <rPr>
        <vertAlign val="superscript"/>
        <sz val="13"/>
        <color theme="1"/>
        <rFont val="Times New Roman"/>
        <family val="1"/>
      </rPr>
      <t>2</t>
    </r>
    <r>
      <rPr>
        <sz val="13"/>
        <color theme="1"/>
        <rFont val="Times New Roman"/>
        <family val="1"/>
      </rPr>
      <t xml:space="preserve"> đất lúa</t>
    </r>
  </si>
  <si>
    <t xml:space="preserve">Số 55/NQ-HĐND ngày 10/12/2021,Nstt: 339, biểu: 03 (tăng 500 m² đất lúa, giảm 500m² đất khác) 
</t>
  </si>
  <si>
    <t xml:space="preserve">Số 55/NQ-HĐND ngày 10/12/2021, stt:12, biểu: 01 (giảm 100 m² đất lúa, tăng 100m² đất khác) 
</t>
  </si>
  <si>
    <t xml:space="preserve">Số 20/NQ-HĐND ngày 10/8/2021, stt 15 biểu số 02  (giảm 10.700 m² đất lúa, tăng 10.700 m² đất khác) </t>
  </si>
  <si>
    <t xml:space="preserve">Số 55/NQ-HĐND ngày 10/12/2021, stt: 343, biểu: 03 ( điều chỉnh tăng tổng diện tích lên 14.000m²; trong đó đất lúa tăng .000 m²) 
</t>
  </si>
  <si>
    <t xml:space="preserve">Số 36/NQ-HĐND ngày 08/10/2021, stt: 7  biểu số 02 (giảm diện tích đất lúa 123.600 m²; đất khác tăng 123.600m²) </t>
  </si>
  <si>
    <t xml:space="preserve">NQ số 36 ngày 08/10/2021, stt: 6,  biểu số 02 (giảm diện tích đất lúa 37.800 m²; đất khác tăng 37.800m²) </t>
  </si>
  <si>
    <t>Số 39/NQ-HĐND ngày 11/12/2019, stt 458, biểu 02 (chuyển 1.500 m² đất khác sang đất lúa)</t>
  </si>
  <si>
    <t xml:space="preserve">Số 39/NQ-HĐND ngày 11/12/2019, stt 81, biểu số 03 (tên trước là: Dự án nhà máy sản xuất bê tông Bắc Giang) </t>
  </si>
  <si>
    <t>NQ số 36 ngày 08/10/2021, stt 09, biểu số 02 (tách ra từ dự án Khu dân cư số 1)</t>
  </si>
  <si>
    <t>NQ số 36 ngày 08/10/2021, stt 09 biểu số 02 (tách ra từ dự án Khu dân cư số 1)</t>
  </si>
  <si>
    <t xml:space="preserve">Số 39/NQ-HĐND ngày 11/12/2019,  stt 318, biểu: 02 (Tăng 400 m² tổng diện tích; trong đó đất lúa tăng 100 m²; đất khác tăng 300m²) </t>
  </si>
  <si>
    <t xml:space="preserve">Số 39/NQ-HĐND ngày 11/12/2019, stt 77  biểu số 03 (tăng 6.000 m² đất lúa) </t>
  </si>
  <si>
    <t xml:space="preserve">Số 55/NQ-HĐND ngày 10/12/2021,  stt: 346, biểu: 03  (tăng 6.300 m² tổng diện tích và đất lúa; cắt 3.700m² đất khác) 
</t>
  </si>
  <si>
    <t>Số 55/NQ-HĐND ngày 10/12/2021, stt: 4, biểu: 01 (tên trước là: Khu dân cư nông thôn mới Bờ Máng, thôn Trại Va)</t>
  </si>
  <si>
    <r>
      <t>Diện tích thu hồi (m</t>
    </r>
    <r>
      <rPr>
        <b/>
        <vertAlign val="superscript"/>
        <sz val="13"/>
        <rFont val="Times New Roman"/>
        <family val="1"/>
      </rPr>
      <t>2</t>
    </r>
    <r>
      <rPr>
        <b/>
        <sz val="13"/>
        <rFont val="Times New Roman"/>
        <family val="1"/>
      </rPr>
      <t>)</t>
    </r>
  </si>
  <si>
    <r>
      <t>Diện tích chuyển mục đích sử dụng (m</t>
    </r>
    <r>
      <rPr>
        <b/>
        <vertAlign val="superscript"/>
        <sz val="13"/>
        <rFont val="Times New Roman"/>
        <family val="1"/>
      </rPr>
      <t>2</t>
    </r>
    <r>
      <rPr>
        <b/>
        <sz val="13"/>
        <rFont val="Times New Roman"/>
        <family val="1"/>
      </rPr>
      <t>)</t>
    </r>
  </si>
  <si>
    <r>
      <t>Tổng diện tích  (m</t>
    </r>
    <r>
      <rPr>
        <b/>
        <vertAlign val="superscript"/>
        <sz val="13"/>
        <rFont val="Times New Roman"/>
        <family val="1"/>
      </rPr>
      <t>2</t>
    </r>
    <r>
      <rPr>
        <b/>
        <sz val="13"/>
        <rFont val="Times New Roman"/>
        <family val="1"/>
      </rPr>
      <t>)</t>
    </r>
  </si>
  <si>
    <r>
      <t>Đất lúa  (m</t>
    </r>
    <r>
      <rPr>
        <b/>
        <vertAlign val="superscript"/>
        <sz val="13"/>
        <rFont val="Times New Roman"/>
        <family val="1"/>
      </rPr>
      <t>2</t>
    </r>
    <r>
      <rPr>
        <b/>
        <sz val="13"/>
        <rFont val="Times New Roman"/>
        <family val="1"/>
      </rPr>
      <t>)</t>
    </r>
  </si>
  <si>
    <r>
      <t>Đất khác (m</t>
    </r>
    <r>
      <rPr>
        <b/>
        <vertAlign val="superscript"/>
        <sz val="13"/>
        <rFont val="Times New Roman"/>
        <family val="1"/>
      </rPr>
      <t>2</t>
    </r>
    <r>
      <rPr>
        <b/>
        <sz val="13"/>
        <rFont val="Times New Roman"/>
        <family val="1"/>
      </rPr>
      <t>)</t>
    </r>
  </si>
  <si>
    <r>
      <t>Quyết đinh chủ trương đầu tư số 796</t>
    </r>
    <r>
      <rPr>
        <vertAlign val="superscript"/>
        <sz val="13"/>
        <rFont val="Times New Roman"/>
        <family val="1"/>
      </rPr>
      <t>a</t>
    </r>
    <r>
      <rPr>
        <sz val="13"/>
        <rFont val="Times New Roman"/>
        <family val="1"/>
      </rPr>
      <t>/QĐ-UBND ngày 01/12/2021 của UBND huyện Sơn Động</t>
    </r>
  </si>
  <si>
    <t>(Kèm theo Nghị quyết số 04/NQ-HĐND ngày  06  tháng  4 năm 2022 của HĐND tỉnh)</t>
  </si>
  <si>
    <t>CÁC DỰ ÁN ĐIỀU CHỈNH TÊN VÀ DIỆN TÍCH TẠI CÁC NGHỊ QUYẾT SỐ 39/NQ-HĐND NGÀY 11/12/2019;  08/NQ-HĐND NGÀY 09/07/2020; 22/NQ-HĐND NGÀY 18/09/2020; 46/NQ-HĐND NGÀY 09/12/2020; 20/NQ-HĐND NGÀY 10/8/2021, 36/NQ-HĐND NGÀY 08/10/2021 VÀ 55/NQ-HĐND NGÀY 10/12/2021 CỦA HỘI ĐỒNG NHÂN DÂN TỈNH</t>
  </si>
  <si>
    <t>NQ số 48/NQ-HĐND ngày 10/12/2021 của HĐND tỉnh Bắc Giang quyết định chủ trương đầu tư dự án</t>
  </si>
  <si>
    <t>Nghị Quyết số 48/NQ- HĐND ngày 10/12/2021 của Hội đồng Nhân dân tỉnh Bắc Giang quyết định chủ trương đầu tư dự án</t>
  </si>
  <si>
    <r>
      <t xml:space="preserve">Hạ tầng kỹ thuật khu dân cư mới xã Cảnh Thụy - Tư Mại, huyện Yên Dũng </t>
    </r>
    <r>
      <rPr>
        <i/>
        <sz val="13"/>
        <color theme="1"/>
        <rFont val="Times New Roman"/>
        <family val="1"/>
      </rPr>
      <t>(tên cũ là Khu dân cư Hưng Thịnh, Phùng Hưng)</t>
    </r>
  </si>
  <si>
    <t>Tư Mại, Cảnh Thụy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</si>
</sst>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_(* \(#,##0.00\);_(* &quot;-&quot;??_);_(@_)"/>
    <numFmt numFmtId="164" formatCode="_-* #,##0.00_-;\-* #,##0.00_-;_-* &quot;-&quot;??_-;_-@_-"/>
    <numFmt numFmtId="165" formatCode="_-* #,##0.00\ _₫_-;\-* #,##0.00\ _₫_-;_-* &quot;-&quot;??\ _₫_-;_-@_-"/>
    <numFmt numFmtId="166" formatCode="#,##0.0"/>
    <numFmt numFmtId="167" formatCode="_-* #,##0.0\ _₫_-;\-* #,##0.0\ _₫_-;_-* &quot;-&quot;??\ _₫_-;_-@_-"/>
    <numFmt numFmtId="168" formatCode="_(* #,##0_);_(* \(#,##0\);_(* &quot;-&quot;??_);_(@_)"/>
    <numFmt numFmtId="169" formatCode="_(* #,##0.0_);_(* \(#,##0.0\);_(* &quot;-&quot;??_);_(@_)"/>
    <numFmt numFmtId="170" formatCode="_-* #,##0.0_-;\-* #,##0.0_-;_-* &quot;-&quot;??_-;_-@_-"/>
    <numFmt numFmtId="171" formatCode="_-* #,##0.0\ _₫_-;\-* #,##0.0\ _₫_-;_-* &quot;-&quot;?\ _₫_-;_-@_-"/>
    <numFmt numFmtId="172" formatCode="_-* #,##0\ _₫_-;\-* #,##0\ _₫_-;_-* &quot;-&quot;??\ _₫_-;_-@_-"/>
    <numFmt numFmtId="173" formatCode="#,##0.0_ ;\-#,##0.0\ "/>
    <numFmt numFmtId="174" formatCode="0.0"/>
  </numFmts>
  <fonts count="22" x14ac:knownFonts="1">
    <font>
      <sz val="11"/>
      <color theme="1"/>
      <name val="Calibri"/>
      <family val="2"/>
      <charset val="163"/>
      <scheme val="minor"/>
    </font>
    <font>
      <sz val="11"/>
      <color theme="1"/>
      <name val="Calibri"/>
      <family val="2"/>
      <charset val="163"/>
      <scheme val="minor"/>
    </font>
    <font>
      <sz val="10"/>
      <name val="Times New Roman"/>
      <family val="1"/>
    </font>
    <font>
      <b/>
      <sz val="13"/>
      <name val="Times New Roman"/>
      <family val="1"/>
    </font>
    <font>
      <i/>
      <sz val="13"/>
      <name val="Times New Roman"/>
      <family val="1"/>
    </font>
    <font>
      <sz val="11"/>
      <color theme="1"/>
      <name val="Calibri"/>
      <family val="2"/>
      <scheme val="minor"/>
    </font>
    <font>
      <sz val="10"/>
      <name val="Arial"/>
      <family val="2"/>
    </font>
    <font>
      <sz val="14"/>
      <name val="Times New Roman"/>
      <family val="1"/>
    </font>
    <font>
      <sz val="10"/>
      <name val=".VnTime"/>
      <family val="2"/>
    </font>
    <font>
      <sz val="11"/>
      <color indexed="8"/>
      <name val="Arial"/>
      <family val="2"/>
      <charset val="163"/>
    </font>
    <font>
      <sz val="10"/>
      <color rgb="FF000000"/>
      <name val="Times New Roman"/>
      <family val="1"/>
    </font>
    <font>
      <sz val="11"/>
      <color rgb="FF000000"/>
      <name val="Calibri"/>
      <family val="2"/>
    </font>
    <font>
      <sz val="11"/>
      <color indexed="8"/>
      <name val="Calibri"/>
      <family val="2"/>
    </font>
    <font>
      <sz val="10"/>
      <name val="Arial"/>
      <family val="2"/>
      <charset val="163"/>
    </font>
    <font>
      <sz val="13"/>
      <name val="Times New Roman"/>
      <family val="1"/>
    </font>
    <font>
      <sz val="13"/>
      <color theme="1"/>
      <name val="Times New Roman"/>
      <family val="1"/>
    </font>
    <font>
      <b/>
      <sz val="13"/>
      <color theme="1"/>
      <name val="Times New Roman"/>
      <family val="1"/>
    </font>
    <font>
      <vertAlign val="superscript"/>
      <sz val="13"/>
      <color theme="1"/>
      <name val="Times New Roman"/>
      <family val="1"/>
    </font>
    <font>
      <i/>
      <sz val="13"/>
      <color theme="1"/>
      <name val="Times New Roman"/>
      <family val="1"/>
    </font>
    <font>
      <b/>
      <vertAlign val="superscript"/>
      <sz val="13"/>
      <name val="Times New Roman"/>
      <family val="1"/>
    </font>
    <font>
      <sz val="13"/>
      <color rgb="FF000000"/>
      <name val="Times New Roman"/>
      <family val="1"/>
    </font>
    <font>
      <vertAlign val="superscript"/>
      <sz val="13"/>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indexed="64"/>
      </left>
      <right/>
      <top/>
      <bottom/>
      <diagonal/>
    </border>
  </borders>
  <cellStyleXfs count="19">
    <xf numFmtId="0" fontId="0" fillId="0" borderId="0"/>
    <xf numFmtId="164" fontId="1"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6" fillId="0" borderId="0"/>
    <xf numFmtId="0" fontId="6" fillId="0" borderId="0"/>
    <xf numFmtId="43" fontId="7" fillId="0" borderId="0" applyFont="0" applyFill="0" applyBorder="0" applyAlignment="0" applyProtection="0"/>
    <xf numFmtId="0" fontId="2" fillId="0" borderId="0"/>
    <xf numFmtId="0" fontId="8" fillId="0" borderId="0"/>
    <xf numFmtId="165" fontId="9" fillId="0" borderId="0" applyFont="0" applyFill="0" applyBorder="0" applyAlignment="0" applyProtection="0"/>
    <xf numFmtId="0" fontId="10" fillId="0" borderId="0"/>
    <xf numFmtId="0" fontId="11" fillId="0" borderId="0"/>
    <xf numFmtId="43" fontId="12" fillId="0" borderId="0" applyFont="0" applyFill="0" applyBorder="0" applyAlignment="0" applyProtection="0"/>
    <xf numFmtId="0" fontId="11" fillId="0" borderId="0"/>
    <xf numFmtId="0" fontId="13" fillId="0" borderId="0"/>
    <xf numFmtId="0" fontId="13" fillId="0" borderId="0"/>
    <xf numFmtId="43" fontId="12" fillId="0" borderId="0" applyFont="0" applyFill="0" applyBorder="0" applyAlignment="0" applyProtection="0"/>
    <xf numFmtId="43" fontId="6" fillId="0" borderId="0" applyFont="0" applyFill="0" applyBorder="0" applyAlignment="0" applyProtection="0"/>
  </cellStyleXfs>
  <cellXfs count="285">
    <xf numFmtId="0" fontId="0" fillId="0" borderId="0" xfId="0"/>
    <xf numFmtId="0" fontId="14" fillId="0" borderId="0" xfId="0" applyFont="1" applyFill="1"/>
    <xf numFmtId="0" fontId="15" fillId="0" borderId="0" xfId="0" applyFont="1" applyFill="1"/>
    <xf numFmtId="0" fontId="14" fillId="0" borderId="0" xfId="0" applyFont="1" applyFill="1" applyAlignment="1">
      <alignment horizontal="center" vertical="center"/>
    </xf>
    <xf numFmtId="0" fontId="15" fillId="0" borderId="11" xfId="0" applyFont="1" applyFill="1" applyBorder="1"/>
    <xf numFmtId="166" fontId="16" fillId="0" borderId="1" xfId="3" applyNumberFormat="1" applyFont="1" applyFill="1" applyBorder="1" applyAlignment="1">
      <alignment horizontal="center" vertical="center" wrapText="1"/>
    </xf>
    <xf numFmtId="3" fontId="16" fillId="0" borderId="1" xfId="2" applyNumberFormat="1" applyFont="1" applyFill="1" applyBorder="1" applyAlignment="1">
      <alignment horizontal="center" vertical="center" wrapText="1"/>
    </xf>
    <xf numFmtId="166" fontId="16" fillId="0" borderId="1" xfId="2" applyNumberFormat="1" applyFont="1" applyFill="1" applyBorder="1" applyAlignment="1">
      <alignment horizontal="left" vertical="center" wrapText="1"/>
    </xf>
    <xf numFmtId="167" fontId="16" fillId="0" borderId="1" xfId="1" applyNumberFormat="1" applyFont="1" applyFill="1" applyBorder="1" applyAlignment="1">
      <alignment horizontal="center" vertical="center" wrapText="1"/>
    </xf>
    <xf numFmtId="166" fontId="16" fillId="0" borderId="1" xfId="2" applyNumberFormat="1" applyFont="1" applyFill="1" applyBorder="1" applyAlignment="1">
      <alignment horizontal="center" vertical="center" wrapText="1"/>
    </xf>
    <xf numFmtId="0" fontId="15" fillId="0" borderId="11" xfId="0" applyFont="1" applyFill="1" applyBorder="1" applyAlignment="1">
      <alignment vertical="center"/>
    </xf>
    <xf numFmtId="3" fontId="15" fillId="0" borderId="1" xfId="2"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173" fontId="14" fillId="0" borderId="1" xfId="1" applyNumberFormat="1" applyFont="1" applyFill="1" applyBorder="1" applyAlignment="1">
      <alignment vertical="center" wrapText="1"/>
    </xf>
    <xf numFmtId="167" fontId="15" fillId="0" borderId="1" xfId="1" applyNumberFormat="1" applyFont="1" applyFill="1" applyBorder="1" applyAlignment="1">
      <alignment vertical="center" wrapText="1"/>
    </xf>
    <xf numFmtId="0" fontId="15" fillId="0" borderId="1" xfId="4" applyFont="1" applyFill="1" applyBorder="1" applyAlignment="1">
      <alignment horizontal="center" vertical="center" wrapText="1"/>
    </xf>
    <xf numFmtId="0" fontId="16" fillId="0" borderId="1" xfId="0" applyFont="1" applyFill="1" applyBorder="1" applyAlignment="1">
      <alignment horizontal="center" vertical="center" wrapText="1"/>
    </xf>
    <xf numFmtId="3" fontId="15" fillId="0" borderId="1" xfId="4" applyNumberFormat="1" applyFont="1" applyFill="1" applyBorder="1" applyAlignment="1">
      <alignment horizontal="center" vertical="center" wrapText="1"/>
    </xf>
    <xf numFmtId="0" fontId="15" fillId="0" borderId="1" xfId="4" applyFont="1" applyFill="1" applyBorder="1" applyAlignment="1">
      <alignment horizontal="left" vertical="center" wrapText="1"/>
    </xf>
    <xf numFmtId="0" fontId="15" fillId="0" borderId="1" xfId="4" applyFont="1" applyFill="1" applyBorder="1" applyAlignment="1">
      <alignment vertical="center" wrapText="1"/>
    </xf>
    <xf numFmtId="166" fontId="15" fillId="0" borderId="1" xfId="2" applyNumberFormat="1" applyFont="1" applyFill="1" applyBorder="1" applyAlignment="1">
      <alignment horizontal="center" vertical="center" wrapText="1"/>
    </xf>
    <xf numFmtId="171" fontId="15" fillId="0" borderId="0" xfId="0" applyNumberFormat="1" applyFont="1" applyFill="1"/>
    <xf numFmtId="2" fontId="15" fillId="0" borderId="1" xfId="4" applyNumberFormat="1" applyFont="1" applyFill="1" applyBorder="1" applyAlignment="1">
      <alignment horizontal="center" vertical="center" wrapText="1"/>
    </xf>
    <xf numFmtId="0" fontId="18" fillId="0" borderId="1" xfId="4" applyFont="1" applyFill="1" applyBorder="1" applyAlignment="1">
      <alignment horizontal="left" vertical="center" wrapText="1"/>
    </xf>
    <xf numFmtId="171" fontId="15" fillId="0" borderId="11" xfId="0" applyNumberFormat="1" applyFont="1" applyFill="1" applyBorder="1"/>
    <xf numFmtId="0" fontId="16" fillId="0" borderId="1" xfId="0" applyFont="1" applyFill="1" applyBorder="1" applyAlignment="1">
      <alignment horizontal="left" vertical="center" wrapText="1"/>
    </xf>
    <xf numFmtId="167" fontId="16" fillId="0" borderId="1" xfId="1" applyNumberFormat="1" applyFont="1" applyFill="1" applyBorder="1" applyAlignment="1">
      <alignment vertical="center"/>
    </xf>
    <xf numFmtId="0" fontId="16" fillId="0" borderId="11" xfId="0" applyFont="1" applyFill="1" applyBorder="1"/>
    <xf numFmtId="3" fontId="16" fillId="0" borderId="1" xfId="2" applyNumberFormat="1" applyFont="1" applyFill="1" applyBorder="1" applyAlignment="1">
      <alignment horizontal="left" vertical="center" wrapText="1"/>
    </xf>
    <xf numFmtId="167" fontId="16" fillId="0" borderId="1" xfId="1" applyNumberFormat="1" applyFont="1" applyFill="1" applyBorder="1" applyAlignment="1">
      <alignment horizontal="right" vertical="center" wrapText="1"/>
    </xf>
    <xf numFmtId="3"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166" fontId="16" fillId="0" borderId="1" xfId="0" applyNumberFormat="1" applyFont="1" applyFill="1" applyBorder="1" applyAlignment="1">
      <alignment vertical="center"/>
    </xf>
    <xf numFmtId="0" fontId="15" fillId="0" borderId="1" xfId="0" applyFont="1" applyFill="1" applyBorder="1" applyAlignment="1">
      <alignment horizontal="center" vertical="center"/>
    </xf>
    <xf numFmtId="0" fontId="16" fillId="0" borderId="11" xfId="0" applyFont="1" applyFill="1" applyBorder="1" applyAlignment="1">
      <alignment horizontal="center"/>
    </xf>
    <xf numFmtId="166" fontId="15"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1" fontId="15" fillId="0" borderId="1" xfId="5" applyNumberFormat="1"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left"/>
    </xf>
    <xf numFmtId="167" fontId="16" fillId="0" borderId="1" xfId="1" applyNumberFormat="1" applyFont="1" applyFill="1" applyBorder="1" applyAlignment="1">
      <alignment horizontal="center"/>
    </xf>
    <xf numFmtId="167" fontId="15" fillId="0" borderId="1" xfId="1" applyNumberFormat="1" applyFont="1" applyFill="1" applyBorder="1" applyAlignment="1">
      <alignment horizontal="right" vertical="center"/>
    </xf>
    <xf numFmtId="0" fontId="15" fillId="0" borderId="1" xfId="0" applyFont="1" applyFill="1" applyBorder="1" applyAlignment="1">
      <alignment vertical="center"/>
    </xf>
    <xf numFmtId="0" fontId="15" fillId="0" borderId="1" xfId="0" applyFont="1" applyFill="1" applyBorder="1" applyAlignment="1">
      <alignment horizontal="center" wrapText="1"/>
    </xf>
    <xf numFmtId="0" fontId="15" fillId="0" borderId="1" xfId="6" applyFont="1" applyFill="1" applyBorder="1" applyAlignment="1">
      <alignment horizontal="justify" vertical="center" wrapText="1"/>
    </xf>
    <xf numFmtId="167" fontId="15" fillId="0" borderId="1" xfId="1" applyNumberFormat="1" applyFont="1" applyFill="1" applyBorder="1" applyAlignment="1">
      <alignment horizontal="right" vertical="center" wrapText="1"/>
    </xf>
    <xf numFmtId="0" fontId="15" fillId="0" borderId="1" xfId="0" applyFont="1" applyFill="1" applyBorder="1" applyAlignment="1">
      <alignment horizontal="justify" vertical="center" wrapText="1"/>
    </xf>
    <xf numFmtId="3" fontId="16"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166" fontId="15" fillId="0" borderId="1" xfId="2" applyNumberFormat="1" applyFont="1" applyFill="1" applyBorder="1" applyAlignment="1">
      <alignment horizontal="left" vertical="center" wrapText="1"/>
    </xf>
    <xf numFmtId="3" fontId="15" fillId="2" borderId="1" xfId="2" applyNumberFormat="1" applyFont="1" applyFill="1" applyBorder="1" applyAlignment="1">
      <alignment horizontal="center" vertical="center" wrapText="1"/>
    </xf>
    <xf numFmtId="166" fontId="15" fillId="2" borderId="1" xfId="2" applyNumberFormat="1" applyFont="1" applyFill="1" applyBorder="1" applyAlignment="1">
      <alignment horizontal="left" vertical="center" wrapText="1"/>
    </xf>
    <xf numFmtId="166" fontId="15" fillId="2" borderId="1" xfId="2" applyNumberFormat="1" applyFont="1" applyFill="1" applyBorder="1" applyAlignment="1">
      <alignment horizontal="center" vertical="center" wrapText="1"/>
    </xf>
    <xf numFmtId="0" fontId="15" fillId="2" borderId="11" xfId="0" applyFont="1" applyFill="1" applyBorder="1"/>
    <xf numFmtId="0" fontId="15" fillId="2" borderId="0" xfId="0" applyFont="1" applyFill="1"/>
    <xf numFmtId="0" fontId="15" fillId="0" borderId="1" xfId="0" applyFont="1" applyFill="1" applyBorder="1"/>
    <xf numFmtId="0" fontId="15" fillId="0" borderId="1" xfId="0" applyFont="1" applyFill="1" applyBorder="1" applyAlignment="1">
      <alignment horizontal="center"/>
    </xf>
    <xf numFmtId="169" fontId="15" fillId="0" borderId="1" xfId="7" applyNumberFormat="1" applyFont="1" applyFill="1" applyBorder="1" applyAlignment="1">
      <alignment horizontal="center" vertical="center" wrapText="1"/>
    </xf>
    <xf numFmtId="4" fontId="15" fillId="0" borderId="1" xfId="9" applyNumberFormat="1" applyFont="1" applyFill="1" applyBorder="1" applyAlignment="1">
      <alignment horizontal="left" vertical="center" wrapText="1"/>
    </xf>
    <xf numFmtId="0" fontId="15" fillId="0" borderId="1" xfId="8" applyFont="1" applyFill="1" applyBorder="1" applyAlignment="1">
      <alignment horizontal="center" vertical="center" wrapText="1"/>
    </xf>
    <xf numFmtId="166" fontId="15" fillId="0" borderId="1" xfId="10" applyNumberFormat="1" applyFont="1" applyFill="1" applyBorder="1" applyAlignment="1">
      <alignment horizontal="center" vertical="center"/>
    </xf>
    <xf numFmtId="170" fontId="16" fillId="0" borderId="1" xfId="1" applyNumberFormat="1" applyFont="1" applyFill="1" applyBorder="1" applyAlignment="1">
      <alignment vertical="center"/>
    </xf>
    <xf numFmtId="0" fontId="15" fillId="0" borderId="0" xfId="0" applyFont="1" applyFill="1" applyAlignment="1">
      <alignment vertical="center"/>
    </xf>
    <xf numFmtId="170" fontId="15" fillId="0" borderId="0" xfId="1" applyNumberFormat="1" applyFont="1" applyFill="1"/>
    <xf numFmtId="174" fontId="15" fillId="0" borderId="0" xfId="0" applyNumberFormat="1" applyFont="1" applyFill="1"/>
    <xf numFmtId="0" fontId="14" fillId="0" borderId="0" xfId="0" applyFont="1" applyFill="1" applyAlignment="1">
      <alignment horizontal="right"/>
    </xf>
    <xf numFmtId="166" fontId="16" fillId="0" borderId="1" xfId="3" applyNumberFormat="1" applyFont="1" applyFill="1" applyBorder="1" applyAlignment="1">
      <alignment horizontal="right" vertical="center" wrapText="1"/>
    </xf>
    <xf numFmtId="167" fontId="16" fillId="0" borderId="1" xfId="1" applyNumberFormat="1" applyFont="1" applyFill="1" applyBorder="1" applyAlignment="1">
      <alignment horizontal="right" vertical="center"/>
    </xf>
    <xf numFmtId="167" fontId="16" fillId="0" borderId="1" xfId="1" applyNumberFormat="1" applyFont="1" applyFill="1" applyBorder="1" applyAlignment="1">
      <alignment horizontal="right"/>
    </xf>
    <xf numFmtId="166" fontId="15" fillId="0" borderId="1" xfId="0" applyNumberFormat="1" applyFont="1" applyFill="1" applyBorder="1" applyAlignment="1">
      <alignment horizontal="right" vertical="center"/>
    </xf>
    <xf numFmtId="0" fontId="15" fillId="0" borderId="1" xfId="0" applyFont="1" applyFill="1" applyBorder="1" applyAlignment="1">
      <alignment horizontal="right" vertical="center"/>
    </xf>
    <xf numFmtId="166" fontId="15" fillId="0" borderId="1" xfId="3" applyNumberFormat="1" applyFont="1" applyFill="1" applyBorder="1" applyAlignment="1">
      <alignment horizontal="right" vertical="center" wrapText="1"/>
    </xf>
    <xf numFmtId="167" fontId="15" fillId="2" borderId="1" xfId="1" applyNumberFormat="1" applyFont="1" applyFill="1" applyBorder="1" applyAlignment="1">
      <alignment horizontal="right" vertical="center" wrapText="1"/>
    </xf>
    <xf numFmtId="167" fontId="16" fillId="2" borderId="1" xfId="1" applyNumberFormat="1" applyFont="1" applyFill="1" applyBorder="1" applyAlignment="1">
      <alignment horizontal="right" vertical="center" wrapText="1"/>
    </xf>
    <xf numFmtId="167" fontId="15" fillId="0" borderId="1" xfId="1" applyNumberFormat="1" applyFont="1" applyFill="1" applyBorder="1" applyAlignment="1">
      <alignment horizontal="right"/>
    </xf>
    <xf numFmtId="166" fontId="15" fillId="0" borderId="1" xfId="10" applyNumberFormat="1" applyFont="1" applyFill="1" applyBorder="1" applyAlignment="1">
      <alignment horizontal="right" vertical="center"/>
    </xf>
    <xf numFmtId="166" fontId="15" fillId="0" borderId="1" xfId="8" applyNumberFormat="1" applyFont="1" applyFill="1" applyBorder="1" applyAlignment="1">
      <alignment horizontal="right" vertical="center" wrapText="1"/>
    </xf>
    <xf numFmtId="3" fontId="16" fillId="0" borderId="1" xfId="3" applyNumberFormat="1" applyFont="1" applyFill="1" applyBorder="1" applyAlignment="1">
      <alignment horizontal="right" vertical="center" wrapText="1"/>
    </xf>
    <xf numFmtId="170" fontId="16" fillId="0" borderId="1" xfId="1" applyNumberFormat="1" applyFont="1" applyFill="1" applyBorder="1" applyAlignment="1">
      <alignment horizontal="right" vertical="center"/>
    </xf>
    <xf numFmtId="170" fontId="15" fillId="0" borderId="0" xfId="1" applyNumberFormat="1" applyFont="1" applyFill="1" applyAlignment="1">
      <alignment horizontal="right"/>
    </xf>
    <xf numFmtId="174" fontId="15" fillId="0" borderId="0" xfId="0" applyNumberFormat="1" applyFont="1" applyFill="1" applyAlignment="1">
      <alignment horizontal="right"/>
    </xf>
    <xf numFmtId="171" fontId="15" fillId="0" borderId="0" xfId="0" applyNumberFormat="1" applyFont="1" applyFill="1" applyAlignment="1">
      <alignment horizontal="right"/>
    </xf>
    <xf numFmtId="0" fontId="15" fillId="0" borderId="0" xfId="0" applyFont="1" applyFill="1" applyAlignment="1">
      <alignment horizontal="right"/>
    </xf>
    <xf numFmtId="0" fontId="14" fillId="0" borderId="0" xfId="0" applyFont="1" applyFill="1" applyAlignment="1">
      <alignment horizontal="left" vertical="center"/>
    </xf>
    <xf numFmtId="167" fontId="16" fillId="0" borderId="1" xfId="1" applyNumberFormat="1" applyFont="1" applyFill="1" applyBorder="1" applyAlignment="1">
      <alignment horizontal="left" vertical="center" wrapText="1"/>
    </xf>
    <xf numFmtId="0" fontId="15" fillId="2" borderId="1" xfId="0" applyFont="1" applyFill="1" applyBorder="1" applyAlignment="1">
      <alignment horizontal="left" vertical="center" wrapText="1"/>
    </xf>
    <xf numFmtId="166" fontId="15" fillId="0" borderId="1" xfId="10" applyNumberFormat="1" applyFont="1" applyFill="1" applyBorder="1" applyAlignment="1">
      <alignment horizontal="left" vertical="center"/>
    </xf>
    <xf numFmtId="170" fontId="16" fillId="0" borderId="1" xfId="1" applyNumberFormat="1" applyFont="1" applyFill="1" applyBorder="1" applyAlignment="1">
      <alignment horizontal="left" vertical="center"/>
    </xf>
    <xf numFmtId="170" fontId="15" fillId="0" borderId="0" xfId="1" applyNumberFormat="1" applyFont="1" applyFill="1" applyAlignment="1">
      <alignment horizontal="left"/>
    </xf>
    <xf numFmtId="174" fontId="15" fillId="0" borderId="0" xfId="0" applyNumberFormat="1" applyFont="1" applyFill="1" applyAlignment="1">
      <alignment horizontal="left"/>
    </xf>
    <xf numFmtId="171" fontId="15" fillId="0" borderId="0" xfId="0" applyNumberFormat="1" applyFont="1" applyFill="1" applyAlignment="1">
      <alignment horizontal="left"/>
    </xf>
    <xf numFmtId="0" fontId="15" fillId="0" borderId="0" xfId="0" applyFont="1" applyFill="1" applyAlignment="1">
      <alignment horizontal="left"/>
    </xf>
    <xf numFmtId="0" fontId="3" fillId="0" borderId="0" xfId="0" applyFont="1" applyFill="1" applyAlignment="1">
      <alignment horizontal="center" vertical="center"/>
    </xf>
    <xf numFmtId="166" fontId="3" fillId="0" borderId="1" xfId="3"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2" fontId="14" fillId="0" borderId="1" xfId="0" applyNumberFormat="1" applyFont="1" applyFill="1" applyBorder="1" applyAlignment="1">
      <alignment horizontal="center" vertical="center" wrapText="1"/>
    </xf>
    <xf numFmtId="167" fontId="14" fillId="0" borderId="1" xfId="1" applyNumberFormat="1" applyFont="1" applyFill="1" applyBorder="1" applyAlignment="1">
      <alignment vertical="center" wrapText="1"/>
    </xf>
    <xf numFmtId="167" fontId="14" fillId="0" borderId="1" xfId="1" applyNumberFormat="1" applyFont="1" applyFill="1" applyBorder="1" applyAlignment="1">
      <alignment vertical="center"/>
    </xf>
    <xf numFmtId="0" fontId="14" fillId="0" borderId="5" xfId="0" applyFont="1" applyFill="1" applyBorder="1" applyAlignment="1">
      <alignment horizontal="center" vertical="center" wrapText="1"/>
    </xf>
    <xf numFmtId="167" fontId="14" fillId="0" borderId="1" xfId="1" applyNumberFormat="1" applyFont="1" applyFill="1" applyBorder="1" applyAlignment="1">
      <alignment horizontal="right" vertical="center"/>
    </xf>
    <xf numFmtId="0" fontId="14" fillId="0" borderId="6" xfId="11" applyFont="1" applyFill="1" applyBorder="1" applyAlignment="1">
      <alignment horizontal="center" vertical="center" wrapText="1"/>
    </xf>
    <xf numFmtId="167" fontId="14" fillId="0" borderId="7" xfId="1" applyNumberFormat="1" applyFont="1" applyFill="1" applyBorder="1" applyAlignment="1">
      <alignment horizontal="center" vertical="center" shrinkToFit="1"/>
    </xf>
    <xf numFmtId="167" fontId="14" fillId="0" borderId="7" xfId="1" applyNumberFormat="1" applyFont="1" applyFill="1" applyBorder="1" applyAlignment="1">
      <alignment horizontal="center" vertical="center" wrapText="1"/>
    </xf>
    <xf numFmtId="0" fontId="14" fillId="0" borderId="7" xfId="1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72" fontId="14" fillId="0" borderId="1" xfId="1" applyNumberFormat="1" applyFont="1" applyFill="1" applyBorder="1" applyAlignment="1">
      <alignment horizontal="left" vertical="center" wrapText="1"/>
    </xf>
    <xf numFmtId="172" fontId="14" fillId="0" borderId="1" xfId="0" applyNumberFormat="1" applyFont="1" applyFill="1" applyBorder="1" applyAlignment="1">
      <alignment horizontal="left" vertical="center" wrapText="1"/>
    </xf>
    <xf numFmtId="166" fontId="14" fillId="0" borderId="1" xfId="0" applyNumberFormat="1" applyFont="1" applyFill="1" applyBorder="1" applyAlignment="1">
      <alignment vertical="center"/>
    </xf>
    <xf numFmtId="166" fontId="14" fillId="0" borderId="1" xfId="2"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172" fontId="20" fillId="0" borderId="1" xfId="1" applyNumberFormat="1" applyFont="1" applyFill="1" applyBorder="1" applyAlignment="1">
      <alignment horizontal="left" vertical="center" wrapText="1"/>
    </xf>
    <xf numFmtId="172" fontId="20"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3" fontId="14" fillId="0" borderId="1" xfId="12" applyNumberFormat="1" applyFont="1" applyFill="1" applyBorder="1" applyAlignment="1">
      <alignment vertical="center" wrapText="1"/>
    </xf>
    <xf numFmtId="3" fontId="14" fillId="0" borderId="1" xfId="0" applyNumberFormat="1" applyFont="1" applyFill="1" applyBorder="1" applyAlignment="1">
      <alignment vertical="center"/>
    </xf>
    <xf numFmtId="0" fontId="14" fillId="0" borderId="8" xfId="0" applyFont="1" applyFill="1" applyBorder="1" applyAlignment="1">
      <alignment horizontal="center" vertical="center"/>
    </xf>
    <xf numFmtId="0" fontId="3" fillId="0" borderId="1" xfId="0" applyFont="1" applyFill="1" applyBorder="1" applyAlignment="1">
      <alignment horizontal="center" vertical="center"/>
    </xf>
    <xf numFmtId="167" fontId="3" fillId="0" borderId="1" xfId="1" applyNumberFormat="1" applyFont="1" applyFill="1" applyBorder="1"/>
    <xf numFmtId="167" fontId="3" fillId="0" borderId="1" xfId="1" applyNumberFormat="1" applyFont="1" applyFill="1" applyBorder="1" applyAlignment="1">
      <alignment horizontal="center" vertical="center"/>
    </xf>
    <xf numFmtId="171" fontId="14" fillId="0" borderId="0" xfId="0" applyNumberFormat="1" applyFont="1" applyFill="1"/>
    <xf numFmtId="166" fontId="4" fillId="0" borderId="9" xfId="2" applyNumberFormat="1" applyFont="1" applyFill="1" applyBorder="1" applyAlignment="1">
      <alignment horizontal="center" vertical="center" wrapText="1"/>
    </xf>
    <xf numFmtId="166" fontId="4" fillId="0" borderId="0" xfId="2" applyNumberFormat="1" applyFont="1" applyFill="1" applyAlignment="1">
      <alignment horizontal="left" vertical="center" wrapText="1"/>
    </xf>
    <xf numFmtId="166" fontId="4" fillId="0" borderId="9" xfId="2" applyNumberFormat="1" applyFont="1" applyFill="1" applyBorder="1" applyAlignment="1">
      <alignment vertical="center" wrapText="1"/>
    </xf>
    <xf numFmtId="3" fontId="4" fillId="0" borderId="9" xfId="2" applyNumberFormat="1" applyFont="1" applyFill="1" applyBorder="1" applyAlignment="1">
      <alignment horizontal="center" vertical="center" wrapText="1"/>
    </xf>
    <xf numFmtId="3" fontId="3" fillId="0" borderId="1" xfId="3"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67" fontId="3" fillId="0" borderId="1" xfId="1" applyNumberFormat="1" applyFont="1" applyFill="1" applyBorder="1" applyAlignment="1">
      <alignment vertical="center"/>
    </xf>
    <xf numFmtId="1" fontId="14" fillId="0" borderId="1" xfId="8" applyNumberFormat="1" applyFont="1" applyFill="1" applyBorder="1" applyAlignment="1">
      <alignment horizontal="center" vertical="center" wrapText="1"/>
    </xf>
    <xf numFmtId="0" fontId="14" fillId="0" borderId="1" xfId="0" applyFont="1" applyFill="1" applyBorder="1" applyAlignment="1">
      <alignment vertical="center" wrapText="1"/>
    </xf>
    <xf numFmtId="167" fontId="14" fillId="0" borderId="1" xfId="1" applyNumberFormat="1" applyFont="1" applyFill="1" applyBorder="1" applyAlignment="1">
      <alignment horizontal="right" vertical="center" wrapText="1"/>
    </xf>
    <xf numFmtId="167" fontId="14" fillId="0" borderId="1" xfId="1" applyNumberFormat="1" applyFont="1" applyFill="1" applyBorder="1" applyAlignment="1" applyProtection="1">
      <alignment horizontal="right" vertical="center" wrapText="1"/>
    </xf>
    <xf numFmtId="172" fontId="14" fillId="0" borderId="1" xfId="13" applyNumberFormat="1" applyFont="1" applyFill="1" applyBorder="1" applyAlignment="1">
      <alignment horizontal="center" vertical="center" wrapText="1"/>
    </xf>
    <xf numFmtId="0" fontId="14" fillId="0" borderId="1" xfId="14" applyFont="1" applyFill="1" applyBorder="1" applyAlignment="1">
      <alignment vertical="center" wrapText="1"/>
    </xf>
    <xf numFmtId="0" fontId="14" fillId="0" borderId="1" xfId="8" applyFont="1" applyFill="1" applyBorder="1" applyAlignment="1">
      <alignment horizontal="center" vertical="center" wrapText="1"/>
    </xf>
    <xf numFmtId="0" fontId="3" fillId="0" borderId="1" xfId="0" applyFont="1" applyFill="1" applyBorder="1" applyAlignment="1">
      <alignment horizontal="center" vertical="center" wrapText="1"/>
    </xf>
    <xf numFmtId="167" fontId="3" fillId="0" borderId="1" xfId="1" applyNumberFormat="1" applyFont="1" applyFill="1" applyBorder="1" applyAlignment="1">
      <alignment horizontal="right" vertical="center" wrapText="1"/>
    </xf>
    <xf numFmtId="1" fontId="14" fillId="0" borderId="1" xfId="0" applyNumberFormat="1" applyFont="1" applyFill="1" applyBorder="1" applyAlignment="1">
      <alignment horizontal="center" vertical="center" wrapText="1"/>
    </xf>
    <xf numFmtId="167" fontId="14" fillId="0" borderId="1" xfId="1" applyNumberFormat="1" applyFont="1" applyFill="1" applyBorder="1" applyAlignment="1">
      <alignment horizontal="center" vertical="center" wrapText="1"/>
    </xf>
    <xf numFmtId="0" fontId="14" fillId="0" borderId="7" xfId="11" applyFont="1" applyFill="1" applyBorder="1" applyAlignment="1">
      <alignment horizontal="left" vertical="top" wrapText="1"/>
    </xf>
    <xf numFmtId="0" fontId="14" fillId="0" borderId="7" xfId="11" applyFont="1" applyFill="1" applyBorder="1" applyAlignment="1">
      <alignment horizontal="center" vertical="top" wrapText="1"/>
    </xf>
    <xf numFmtId="1" fontId="14" fillId="0" borderId="1"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wrapText="1"/>
    </xf>
    <xf numFmtId="1" fontId="14" fillId="0" borderId="1" xfId="5" applyNumberFormat="1" applyFont="1" applyFill="1" applyBorder="1" applyAlignment="1">
      <alignment horizontal="left" vertical="center" wrapText="1"/>
    </xf>
    <xf numFmtId="167" fontId="3" fillId="0" borderId="1" xfId="1" quotePrefix="1" applyNumberFormat="1" applyFont="1" applyFill="1" applyBorder="1" applyAlignment="1">
      <alignment horizontal="right" vertical="center" wrapText="1"/>
    </xf>
    <xf numFmtId="3" fontId="14" fillId="0" borderId="1" xfId="0" applyNumberFormat="1" applyFont="1" applyFill="1" applyBorder="1" applyAlignment="1">
      <alignment horizontal="center" vertical="center"/>
    </xf>
    <xf numFmtId="0" fontId="14" fillId="0" borderId="1" xfId="0" applyFont="1" applyFill="1" applyBorder="1" applyAlignment="1">
      <alignment horizontal="justify" vertical="center" wrapText="1"/>
    </xf>
    <xf numFmtId="0" fontId="14" fillId="0" borderId="1" xfId="6" applyFont="1" applyFill="1" applyBorder="1" applyAlignment="1">
      <alignment horizontal="justify" vertical="center" wrapText="1"/>
    </xf>
    <xf numFmtId="0" fontId="14" fillId="0" borderId="1" xfId="6" applyFont="1" applyFill="1" applyBorder="1" applyAlignment="1">
      <alignment horizontal="center" vertical="center" wrapText="1"/>
    </xf>
    <xf numFmtId="4" fontId="14" fillId="0" borderId="1" xfId="15" applyNumberFormat="1" applyFont="1" applyFill="1" applyBorder="1" applyAlignment="1">
      <alignment horizontal="justify" vertical="center" wrapText="1"/>
    </xf>
    <xf numFmtId="0" fontId="14" fillId="0" borderId="1" xfId="0"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left" vertical="center" wrapText="1"/>
    </xf>
    <xf numFmtId="167" fontId="3" fillId="0" borderId="1" xfId="1" applyNumberFormat="1" applyFont="1" applyFill="1" applyBorder="1" applyAlignment="1">
      <alignment horizontal="right" vertical="center"/>
    </xf>
    <xf numFmtId="0" fontId="14" fillId="0" borderId="7" xfId="11" applyFont="1" applyFill="1" applyBorder="1" applyAlignment="1">
      <alignment horizontal="left" vertical="center" wrapText="1"/>
    </xf>
    <xf numFmtId="167" fontId="14" fillId="0" borderId="10" xfId="1" applyNumberFormat="1" applyFont="1" applyFill="1" applyBorder="1" applyAlignment="1">
      <alignment horizontal="center" vertical="center" shrinkToFit="1"/>
    </xf>
    <xf numFmtId="167" fontId="14" fillId="0" borderId="10" xfId="1" applyNumberFormat="1" applyFont="1" applyFill="1" applyBorder="1" applyAlignment="1">
      <alignment horizontal="center" vertical="center" wrapText="1"/>
    </xf>
    <xf numFmtId="167" fontId="14" fillId="0" borderId="2" xfId="1" applyNumberFormat="1" applyFont="1" applyFill="1" applyBorder="1" applyAlignment="1">
      <alignment horizontal="right" vertical="center" wrapText="1"/>
    </xf>
    <xf numFmtId="0" fontId="14" fillId="0" borderId="10" xfId="11" applyFont="1" applyFill="1" applyBorder="1" applyAlignment="1">
      <alignment horizontal="center" vertical="center" wrapText="1"/>
    </xf>
    <xf numFmtId="0" fontId="3" fillId="0" borderId="0" xfId="11" applyFont="1" applyFill="1" applyAlignment="1">
      <alignment horizontal="center" vertical="center" wrapText="1"/>
    </xf>
    <xf numFmtId="167" fontId="3" fillId="0" borderId="1" xfId="1" applyNumberFormat="1" applyFont="1" applyFill="1" applyBorder="1" applyAlignment="1">
      <alignment horizontal="center" vertical="center" shrinkToFit="1"/>
    </xf>
    <xf numFmtId="0" fontId="3" fillId="0" borderId="1" xfId="11" applyFont="1" applyFill="1" applyBorder="1" applyAlignment="1">
      <alignment horizontal="center" vertical="top" wrapText="1"/>
    </xf>
    <xf numFmtId="1" fontId="14" fillId="0" borderId="7" xfId="11" applyNumberFormat="1" applyFont="1" applyFill="1" applyBorder="1" applyAlignment="1">
      <alignment horizontal="center" vertical="center" shrinkToFit="1"/>
    </xf>
    <xf numFmtId="4" fontId="14" fillId="0" borderId="1" xfId="15" applyNumberFormat="1" applyFont="1" applyFill="1" applyBorder="1" applyAlignment="1">
      <alignment vertical="center" wrapText="1"/>
    </xf>
    <xf numFmtId="0" fontId="14" fillId="0" borderId="1" xfId="16" applyFont="1" applyFill="1" applyBorder="1" applyAlignment="1">
      <alignment horizontal="center" vertical="center" wrapText="1"/>
    </xf>
    <xf numFmtId="1" fontId="3" fillId="0" borderId="0" xfId="11" applyNumberFormat="1" applyFont="1" applyFill="1" applyAlignment="1">
      <alignment horizontal="center" vertical="center" shrinkToFit="1"/>
    </xf>
    <xf numFmtId="4" fontId="3" fillId="0" borderId="1" xfId="15" applyNumberFormat="1" applyFont="1" applyFill="1" applyBorder="1" applyAlignment="1">
      <alignment vertical="center" wrapText="1"/>
    </xf>
    <xf numFmtId="0" fontId="3" fillId="0" borderId="1" xfId="16" applyFont="1" applyFill="1" applyBorder="1" applyAlignment="1">
      <alignment horizontal="center" vertical="center" wrapText="1"/>
    </xf>
    <xf numFmtId="167" fontId="3" fillId="0" borderId="1" xfId="1" applyNumberFormat="1" applyFont="1" applyFill="1" applyBorder="1" applyAlignment="1">
      <alignment horizontal="center" vertical="center" wrapText="1"/>
    </xf>
    <xf numFmtId="0" fontId="14" fillId="0" borderId="1" xfId="0" applyFont="1" applyFill="1" applyBorder="1" applyAlignment="1">
      <alignment vertical="center"/>
    </xf>
    <xf numFmtId="172" fontId="14" fillId="0" borderId="1" xfId="1"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right" vertical="center"/>
    </xf>
    <xf numFmtId="1" fontId="14" fillId="0" borderId="8" xfId="0" applyNumberFormat="1" applyFont="1" applyFill="1" applyBorder="1" applyAlignment="1">
      <alignment horizontal="center" vertical="center"/>
    </xf>
    <xf numFmtId="166" fontId="14" fillId="0" borderId="1" xfId="2" applyNumberFormat="1" applyFont="1" applyFill="1" applyBorder="1" applyAlignment="1">
      <alignment horizontal="left" vertical="center" wrapText="1"/>
    </xf>
    <xf numFmtId="3" fontId="14" fillId="0" borderId="1" xfId="2" applyNumberFormat="1" applyFont="1" applyFill="1" applyBorder="1" applyAlignment="1">
      <alignment horizontal="center" vertical="center" wrapText="1"/>
    </xf>
    <xf numFmtId="171" fontId="3" fillId="0" borderId="1" xfId="0" applyNumberFormat="1" applyFont="1" applyFill="1" applyBorder="1" applyAlignment="1">
      <alignment vertical="center"/>
    </xf>
    <xf numFmtId="0" fontId="15" fillId="0" borderId="0" xfId="0" applyFont="1"/>
    <xf numFmtId="0" fontId="3" fillId="0" borderId="0" xfId="0" applyFont="1"/>
    <xf numFmtId="0" fontId="3" fillId="0" borderId="0" xfId="0" applyFont="1" applyAlignment="1">
      <alignment horizontal="right"/>
    </xf>
    <xf numFmtId="0" fontId="14" fillId="0" borderId="0" xfId="0" applyFont="1" applyAlignment="1">
      <alignment horizontal="center"/>
    </xf>
    <xf numFmtId="0" fontId="14" fillId="0" borderId="0" xfId="0" applyFont="1"/>
    <xf numFmtId="3" fontId="14" fillId="0" borderId="0" xfId="0" applyNumberFormat="1" applyFont="1"/>
    <xf numFmtId="3" fontId="3" fillId="0" borderId="1" xfId="17" applyNumberFormat="1" applyFont="1" applyFill="1" applyBorder="1" applyAlignment="1">
      <alignment horizontal="center" vertical="center" wrapText="1"/>
    </xf>
    <xf numFmtId="3" fontId="3" fillId="0" borderId="1" xfId="2" applyNumberFormat="1" applyFont="1" applyBorder="1" applyAlignment="1">
      <alignment horizontal="center" vertical="center" wrapText="1"/>
    </xf>
    <xf numFmtId="166" fontId="3" fillId="0" borderId="1" xfId="2" applyNumberFormat="1" applyFont="1" applyBorder="1" applyAlignment="1">
      <alignment horizontal="left"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14" fillId="0" borderId="1" xfId="0" applyFont="1" applyBorder="1" applyAlignment="1">
      <alignment horizontal="left" vertical="center" wrapText="1"/>
    </xf>
    <xf numFmtId="3" fontId="14" fillId="0" borderId="1" xfId="0" applyNumberFormat="1" applyFont="1" applyBorder="1" applyAlignment="1">
      <alignment horizontal="right" vertical="center"/>
    </xf>
    <xf numFmtId="166" fontId="14" fillId="0" borderId="1" xfId="2" applyNumberFormat="1" applyFont="1" applyBorder="1" applyAlignment="1">
      <alignment horizontal="center" vertical="center" wrapText="1"/>
    </xf>
    <xf numFmtId="167" fontId="14" fillId="0" borderId="1" xfId="1" applyNumberFormat="1" applyFont="1" applyFill="1" applyBorder="1" applyAlignment="1">
      <alignment horizontal="center" vertical="center"/>
    </xf>
    <xf numFmtId="166" fontId="14" fillId="0" borderId="1" xfId="0" applyNumberFormat="1" applyFont="1" applyBorder="1" applyAlignment="1">
      <alignment horizontal="right" vertical="center"/>
    </xf>
    <xf numFmtId="168" fontId="3" fillId="0" borderId="1" xfId="18" applyNumberFormat="1" applyFont="1" applyFill="1" applyBorder="1" applyAlignment="1">
      <alignment horizontal="left" vertical="center" wrapText="1"/>
    </xf>
    <xf numFmtId="166" fontId="3" fillId="0" borderId="1" xfId="2"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1" fontId="14" fillId="0" borderId="1" xfId="5" applyNumberFormat="1" applyFont="1" applyBorder="1" applyAlignment="1">
      <alignment horizontal="left" vertical="center" wrapText="1"/>
    </xf>
    <xf numFmtId="3" fontId="3" fillId="0" borderId="1" xfId="0" applyNumberFormat="1" applyFont="1" applyBorder="1" applyAlignment="1">
      <alignment horizontal="center" vertical="center" wrapText="1"/>
    </xf>
    <xf numFmtId="1" fontId="3" fillId="0" borderId="1" xfId="5" applyNumberFormat="1" applyFont="1" applyBorder="1" applyAlignment="1">
      <alignment horizontal="left" vertical="center" wrapText="1"/>
    </xf>
    <xf numFmtId="169" fontId="14" fillId="0" borderId="1" xfId="7" applyNumberFormat="1" applyFont="1" applyFill="1" applyBorder="1" applyAlignment="1">
      <alignment vertical="center"/>
    </xf>
    <xf numFmtId="0" fontId="3" fillId="0" borderId="1" xfId="0" applyFont="1" applyBorder="1" applyAlignment="1">
      <alignment horizontal="center"/>
    </xf>
    <xf numFmtId="0" fontId="14" fillId="0" borderId="1" xfId="0" applyFont="1" applyBorder="1" applyAlignment="1">
      <alignment horizontal="center"/>
    </xf>
    <xf numFmtId="166" fontId="16" fillId="0" borderId="1" xfId="2" applyNumberFormat="1" applyFont="1" applyFill="1" applyBorder="1" applyAlignment="1">
      <alignment horizontal="left" vertical="center" wrapText="1"/>
    </xf>
    <xf numFmtId="0" fontId="14" fillId="0" borderId="0" xfId="0" applyFont="1" applyFill="1" applyAlignment="1"/>
    <xf numFmtId="166" fontId="16" fillId="0" borderId="1" xfId="3" applyNumberFormat="1" applyFont="1" applyFill="1" applyBorder="1" applyAlignment="1">
      <alignment vertical="center" wrapText="1"/>
    </xf>
    <xf numFmtId="167" fontId="16" fillId="0" borderId="1" xfId="1" applyNumberFormat="1" applyFont="1" applyFill="1" applyBorder="1" applyAlignment="1">
      <alignment vertical="center" wrapText="1"/>
    </xf>
    <xf numFmtId="167" fontId="15" fillId="0" borderId="1" xfId="1" applyNumberFormat="1" applyFont="1" applyFill="1" applyBorder="1" applyAlignment="1">
      <alignment vertical="center"/>
    </xf>
    <xf numFmtId="168" fontId="15" fillId="0" borderId="1" xfId="4" applyNumberFormat="1" applyFont="1" applyFill="1" applyBorder="1" applyAlignment="1">
      <alignment vertical="center" wrapText="1"/>
    </xf>
    <xf numFmtId="167" fontId="16" fillId="0" borderId="1" xfId="1" applyNumberFormat="1" applyFont="1" applyFill="1" applyBorder="1" applyAlignment="1"/>
    <xf numFmtId="166" fontId="15" fillId="0" borderId="1" xfId="0" applyNumberFormat="1" applyFont="1" applyFill="1" applyBorder="1" applyAlignment="1">
      <alignment vertical="center"/>
    </xf>
    <xf numFmtId="3" fontId="15" fillId="0" borderId="1" xfId="0" applyNumberFormat="1" applyFont="1" applyFill="1" applyBorder="1" applyAlignment="1">
      <alignment vertical="center"/>
    </xf>
    <xf numFmtId="166" fontId="15" fillId="0" borderId="1" xfId="2" applyNumberFormat="1" applyFont="1" applyFill="1" applyBorder="1" applyAlignment="1">
      <alignment vertical="center" wrapText="1"/>
    </xf>
    <xf numFmtId="166" fontId="15" fillId="0" borderId="1" xfId="3" applyNumberFormat="1" applyFont="1" applyFill="1" applyBorder="1" applyAlignment="1">
      <alignment vertical="center" wrapText="1"/>
    </xf>
    <xf numFmtId="167" fontId="15" fillId="2" borderId="1" xfId="1" applyNumberFormat="1" applyFont="1" applyFill="1" applyBorder="1" applyAlignment="1">
      <alignment vertical="center" wrapText="1"/>
    </xf>
    <xf numFmtId="167" fontId="16" fillId="2" borderId="1" xfId="1" applyNumberFormat="1" applyFont="1" applyFill="1" applyBorder="1" applyAlignment="1">
      <alignment vertical="center" wrapText="1"/>
    </xf>
    <xf numFmtId="167" fontId="15" fillId="0" borderId="1" xfId="1" applyNumberFormat="1" applyFont="1" applyFill="1" applyBorder="1" applyAlignment="1"/>
    <xf numFmtId="166" fontId="15" fillId="0" borderId="1" xfId="10" applyNumberFormat="1" applyFont="1" applyFill="1" applyBorder="1" applyAlignment="1">
      <alignment vertical="center"/>
    </xf>
    <xf numFmtId="166" fontId="15" fillId="0" borderId="1" xfId="10" applyNumberFormat="1" applyFont="1" applyFill="1" applyBorder="1" applyAlignment="1">
      <alignment vertical="center" wrapText="1"/>
    </xf>
    <xf numFmtId="3" fontId="15" fillId="0" borderId="1" xfId="3" applyNumberFormat="1" applyFont="1" applyFill="1" applyBorder="1" applyAlignment="1">
      <alignment vertical="center" wrapText="1"/>
    </xf>
    <xf numFmtId="3" fontId="16" fillId="0" borderId="1" xfId="3" applyNumberFormat="1" applyFont="1" applyFill="1" applyBorder="1" applyAlignment="1">
      <alignment vertical="center" wrapText="1"/>
    </xf>
    <xf numFmtId="170" fontId="15" fillId="0" borderId="0" xfId="1" applyNumberFormat="1" applyFont="1" applyFill="1" applyAlignment="1"/>
    <xf numFmtId="164" fontId="15" fillId="0" borderId="0" xfId="1" applyFont="1" applyFill="1" applyAlignment="1"/>
    <xf numFmtId="171" fontId="15" fillId="0" borderId="0" xfId="0" applyNumberFormat="1" applyFont="1" applyFill="1" applyAlignment="1"/>
    <xf numFmtId="3" fontId="15" fillId="0" borderId="0" xfId="0" applyNumberFormat="1" applyFont="1" applyFill="1" applyAlignment="1"/>
    <xf numFmtId="0" fontId="15" fillId="0" borderId="0" xfId="0" applyFont="1" applyFill="1" applyAlignment="1"/>
    <xf numFmtId="167" fontId="14" fillId="0" borderId="0" xfId="1" applyNumberFormat="1" applyFont="1" applyFill="1" applyBorder="1" applyAlignment="1">
      <alignment horizontal="right" vertical="center"/>
    </xf>
    <xf numFmtId="0" fontId="15" fillId="0" borderId="1" xfId="1" applyNumberFormat="1" applyFont="1" applyFill="1" applyBorder="1" applyAlignment="1">
      <alignment horizontal="right" vertical="center" wrapText="1"/>
    </xf>
    <xf numFmtId="0" fontId="15" fillId="0" borderId="1" xfId="0" applyFont="1" applyFill="1" applyBorder="1" applyAlignment="1">
      <alignment horizontal="right" vertical="center" wrapText="1"/>
    </xf>
    <xf numFmtId="173" fontId="15" fillId="0" borderId="1" xfId="1" applyNumberFormat="1" applyFont="1" applyFill="1" applyBorder="1" applyAlignment="1">
      <alignment horizontal="right" vertical="center" wrapText="1"/>
    </xf>
    <xf numFmtId="173" fontId="16" fillId="0" borderId="1" xfId="1" applyNumberFormat="1" applyFont="1" applyFill="1" applyBorder="1" applyAlignment="1">
      <alignment horizontal="right" vertical="center" wrapText="1"/>
    </xf>
    <xf numFmtId="167" fontId="15" fillId="0" borderId="1" xfId="1" applyNumberFormat="1" applyFont="1" applyFill="1" applyBorder="1" applyAlignment="1">
      <alignment horizontal="right" wrapText="1"/>
    </xf>
    <xf numFmtId="0" fontId="3" fillId="0" borderId="0" xfId="0" applyFont="1" applyFill="1" applyAlignment="1">
      <alignment horizontal="right"/>
    </xf>
    <xf numFmtId="166" fontId="3" fillId="0" borderId="0" xfId="2" applyNumberFormat="1" applyFont="1" applyFill="1" applyAlignment="1">
      <alignment horizontal="center" vertical="center" wrapText="1"/>
    </xf>
    <xf numFmtId="0" fontId="4" fillId="0" borderId="0" xfId="0" applyFont="1" applyFill="1" applyAlignment="1">
      <alignment horizontal="center" vertical="center"/>
    </xf>
    <xf numFmtId="3" fontId="16" fillId="0" borderId="1" xfId="2" applyNumberFormat="1" applyFont="1" applyFill="1" applyBorder="1" applyAlignment="1">
      <alignment horizontal="center" vertical="center" wrapText="1"/>
    </xf>
    <xf numFmtId="166" fontId="16" fillId="0" borderId="1" xfId="2" applyNumberFormat="1" applyFont="1" applyFill="1" applyBorder="1" applyAlignment="1">
      <alignment horizontal="center" vertical="center" wrapText="1"/>
    </xf>
    <xf numFmtId="166" fontId="15" fillId="0" borderId="1" xfId="0" applyNumberFormat="1" applyFont="1" applyFill="1" applyBorder="1" applyAlignment="1">
      <alignment horizontal="center" vertical="center" wrapText="1"/>
    </xf>
    <xf numFmtId="166" fontId="16" fillId="0" borderId="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1" xfId="0" applyFont="1" applyFill="1" applyBorder="1" applyAlignment="1">
      <alignment horizontal="center" vertical="center" wrapText="1"/>
    </xf>
    <xf numFmtId="167" fontId="16" fillId="0" borderId="1" xfId="1" applyNumberFormat="1" applyFont="1" applyFill="1" applyBorder="1" applyAlignment="1">
      <alignment horizontal="center" vertical="center" wrapText="1"/>
    </xf>
    <xf numFmtId="166" fontId="16" fillId="0" borderId="1" xfId="2" applyNumberFormat="1"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2" xfId="4" applyNumberFormat="1" applyFont="1" applyFill="1" applyBorder="1" applyAlignment="1">
      <alignment horizontal="center" vertical="center" wrapText="1"/>
    </xf>
    <xf numFmtId="3" fontId="15" fillId="0" borderId="3" xfId="4" applyNumberFormat="1" applyFont="1" applyFill="1" applyBorder="1" applyAlignment="1">
      <alignment horizontal="center" vertical="center" wrapText="1"/>
    </xf>
    <xf numFmtId="3" fontId="15" fillId="0" borderId="4" xfId="4" applyNumberFormat="1" applyFont="1" applyFill="1" applyBorder="1" applyAlignment="1">
      <alignment horizontal="center" vertical="center" wrapText="1"/>
    </xf>
    <xf numFmtId="167" fontId="15" fillId="0" borderId="2" xfId="1" applyNumberFormat="1" applyFont="1" applyFill="1" applyBorder="1" applyAlignment="1">
      <alignment horizontal="right" vertical="center" wrapText="1"/>
    </xf>
    <xf numFmtId="167" fontId="15" fillId="0" borderId="3" xfId="1" applyNumberFormat="1" applyFont="1" applyFill="1" applyBorder="1" applyAlignment="1">
      <alignment horizontal="right" vertical="center" wrapText="1"/>
    </xf>
    <xf numFmtId="167" fontId="15" fillId="0" borderId="4" xfId="1" applyNumberFormat="1" applyFont="1" applyFill="1" applyBorder="1" applyAlignment="1">
      <alignment horizontal="right" vertical="center" wrapText="1"/>
    </xf>
    <xf numFmtId="166" fontId="14" fillId="0" borderId="2" xfId="2" applyNumberFormat="1" applyFont="1" applyFill="1" applyBorder="1" applyAlignment="1">
      <alignment horizontal="center" vertical="center" wrapText="1"/>
    </xf>
    <xf numFmtId="166" fontId="14" fillId="0" borderId="4" xfId="2"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3" fillId="0" borderId="1" xfId="2" applyNumberFormat="1"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3" fillId="0" borderId="0" xfId="0" applyFont="1" applyFill="1" applyAlignment="1">
      <alignment horizontal="right" vertical="center"/>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166" fontId="4" fillId="0" borderId="0" xfId="2" applyNumberFormat="1" applyFont="1" applyFill="1" applyBorder="1" applyAlignment="1">
      <alignment horizontal="center" vertical="center" wrapText="1"/>
    </xf>
    <xf numFmtId="166" fontId="3" fillId="0" borderId="2" xfId="2"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166" fontId="14" fillId="0" borderId="1" xfId="0" applyNumberFormat="1" applyFont="1" applyFill="1" applyBorder="1" applyAlignment="1">
      <alignment horizontal="center" vertical="center" wrapText="1"/>
    </xf>
    <xf numFmtId="0" fontId="3" fillId="0" borderId="1" xfId="0" applyFont="1" applyBorder="1" applyAlignment="1">
      <alignment horizontal="center"/>
    </xf>
    <xf numFmtId="166" fontId="3" fillId="0" borderId="0" xfId="2" applyNumberFormat="1" applyFont="1" applyAlignment="1">
      <alignment horizontal="center" vertical="center" wrapText="1"/>
    </xf>
    <xf numFmtId="0" fontId="4" fillId="0" borderId="0" xfId="0" applyFont="1" applyAlignment="1">
      <alignment horizontal="center"/>
    </xf>
    <xf numFmtId="3" fontId="3" fillId="0" borderId="1" xfId="2" applyNumberFormat="1" applyFont="1" applyBorder="1" applyAlignment="1">
      <alignment horizontal="center" vertical="center" wrapText="1"/>
    </xf>
    <xf numFmtId="3" fontId="14" fillId="0" borderId="1" xfId="2" applyNumberFormat="1" applyFont="1" applyBorder="1" applyAlignment="1">
      <alignment horizontal="center" vertical="center" wrapText="1"/>
    </xf>
    <xf numFmtId="166" fontId="3" fillId="0" borderId="1" xfId="2" applyNumberFormat="1" applyFont="1" applyBorder="1" applyAlignment="1">
      <alignment horizontal="center" vertical="center" wrapText="1"/>
    </xf>
    <xf numFmtId="0" fontId="3" fillId="0" borderId="1" xfId="0" applyFont="1" applyBorder="1" applyAlignment="1">
      <alignment horizontal="center" vertical="center" wrapText="1"/>
    </xf>
  </cellXfs>
  <cellStyles count="19">
    <cellStyle name="Comma" xfId="1" builtinId="3"/>
    <cellStyle name="Comma 3" xfId="7"/>
    <cellStyle name="Comma 3 7" xfId="18"/>
    <cellStyle name="Comma 36" xfId="3"/>
    <cellStyle name="Comma 4" xfId="17"/>
    <cellStyle name="Comma 47" xfId="10"/>
    <cellStyle name="Comma 61" xfId="13"/>
    <cellStyle name="Normal" xfId="0" builtinId="0"/>
    <cellStyle name="Normal 10" xfId="6"/>
    <cellStyle name="Normal 14" xfId="14"/>
    <cellStyle name="Normal 2 7" xfId="8"/>
    <cellStyle name="Normal 24" xfId="16"/>
    <cellStyle name="Normal 35" xfId="4"/>
    <cellStyle name="Normal 7" xfId="11"/>
    <cellStyle name="Normal 74" xfId="2"/>
    <cellStyle name="Normal 9" xfId="12"/>
    <cellStyle name="Normal_Bieu mau (CV )" xfId="5"/>
    <cellStyle name="Normal_THop_Tinh(HaNoi)" xfId="9"/>
    <cellStyle name="Normal_TT.GR HT-QH "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8"/>
  <sheetViews>
    <sheetView zoomScale="69" zoomScaleNormal="69" workbookViewId="0">
      <pane ySplit="6" topLeftCell="A16" activePane="bottomLeft" state="frozen"/>
      <selection pane="bottomLeft" activeCell="H18" sqref="H18"/>
    </sheetView>
  </sheetViews>
  <sheetFormatPr defaultColWidth="9.1796875" defaultRowHeight="16.5" x14ac:dyDescent="0.35"/>
  <cols>
    <col min="1" max="1" width="6.54296875" style="2" customWidth="1"/>
    <col min="2" max="2" width="56.453125" style="2" customWidth="1"/>
    <col min="3" max="3" width="18.453125" style="2" customWidth="1"/>
    <col min="4" max="4" width="17" style="232" customWidth="1"/>
    <col min="5" max="5" width="16.453125" style="232" customWidth="1"/>
    <col min="6" max="6" width="12" style="232" customWidth="1"/>
    <col min="7" max="7" width="14.54296875" style="232" customWidth="1"/>
    <col min="8" max="8" width="15.81640625" style="232" customWidth="1"/>
    <col min="9" max="9" width="11.26953125" style="83" customWidth="1"/>
    <col min="10" max="10" width="0" style="2" hidden="1" customWidth="1"/>
    <col min="11" max="11" width="49.7265625" style="92" customWidth="1"/>
    <col min="12" max="12" width="17.26953125" style="83" customWidth="1"/>
    <col min="13" max="13" width="23.81640625" style="2" hidden="1" customWidth="1"/>
    <col min="14" max="15" width="11.54296875" style="2" bestFit="1" customWidth="1"/>
    <col min="16" max="16384" width="9.1796875" style="2"/>
  </cols>
  <sheetData>
    <row r="1" spans="1:16" x14ac:dyDescent="0.35">
      <c r="A1" s="239" t="s">
        <v>0</v>
      </c>
      <c r="B1" s="239"/>
      <c r="C1" s="239"/>
      <c r="D1" s="239"/>
      <c r="E1" s="239"/>
      <c r="F1" s="239"/>
      <c r="G1" s="239"/>
      <c r="H1" s="239"/>
      <c r="I1" s="239"/>
      <c r="J1" s="239"/>
      <c r="K1" s="239"/>
      <c r="L1" s="239"/>
      <c r="M1" s="1"/>
    </row>
    <row r="2" spans="1:16" ht="49.5" customHeight="1" x14ac:dyDescent="0.35">
      <c r="A2" s="240" t="s">
        <v>546</v>
      </c>
      <c r="B2" s="240"/>
      <c r="C2" s="240"/>
      <c r="D2" s="240"/>
      <c r="E2" s="240"/>
      <c r="F2" s="240"/>
      <c r="G2" s="240"/>
      <c r="H2" s="240"/>
      <c r="I2" s="240"/>
      <c r="J2" s="240"/>
      <c r="K2" s="240"/>
      <c r="L2" s="240"/>
      <c r="M2" s="1"/>
    </row>
    <row r="3" spans="1:16" ht="24" customHeight="1" x14ac:dyDescent="0.35">
      <c r="A3" s="241" t="s">
        <v>545</v>
      </c>
      <c r="B3" s="241"/>
      <c r="C3" s="241"/>
      <c r="D3" s="241"/>
      <c r="E3" s="241"/>
      <c r="F3" s="241"/>
      <c r="G3" s="241"/>
      <c r="H3" s="241"/>
      <c r="I3" s="241"/>
      <c r="J3" s="241"/>
      <c r="K3" s="241"/>
      <c r="L3" s="241"/>
      <c r="M3" s="1"/>
    </row>
    <row r="4" spans="1:16" x14ac:dyDescent="0.35">
      <c r="A4" s="3"/>
      <c r="B4" s="1"/>
      <c r="C4" s="3"/>
      <c r="D4" s="211"/>
      <c r="E4" s="211"/>
      <c r="F4" s="211"/>
      <c r="G4" s="211"/>
      <c r="H4" s="211"/>
      <c r="I4" s="66"/>
      <c r="J4" s="3"/>
      <c r="K4" s="84"/>
      <c r="L4" s="233"/>
      <c r="M4" s="1"/>
    </row>
    <row r="5" spans="1:16" ht="39" customHeight="1" x14ac:dyDescent="0.35">
      <c r="A5" s="242" t="s">
        <v>1</v>
      </c>
      <c r="B5" s="243" t="s">
        <v>2</v>
      </c>
      <c r="C5" s="242" t="s">
        <v>3</v>
      </c>
      <c r="D5" s="243" t="s">
        <v>4</v>
      </c>
      <c r="E5" s="243"/>
      <c r="F5" s="243"/>
      <c r="G5" s="243"/>
      <c r="H5" s="243" t="s">
        <v>5</v>
      </c>
      <c r="I5" s="244"/>
      <c r="J5" s="245" t="s">
        <v>6</v>
      </c>
      <c r="K5" s="243" t="s">
        <v>7</v>
      </c>
      <c r="L5" s="248" t="s">
        <v>415</v>
      </c>
      <c r="M5" s="4"/>
    </row>
    <row r="6" spans="1:16" ht="66" x14ac:dyDescent="0.35">
      <c r="A6" s="242"/>
      <c r="B6" s="243"/>
      <c r="C6" s="242"/>
      <c r="D6" s="5" t="s">
        <v>8</v>
      </c>
      <c r="E6" s="5" t="s">
        <v>9</v>
      </c>
      <c r="F6" s="5" t="s">
        <v>10</v>
      </c>
      <c r="G6" s="5" t="s">
        <v>11</v>
      </c>
      <c r="H6" s="5" t="s">
        <v>12</v>
      </c>
      <c r="I6" s="5" t="s">
        <v>10</v>
      </c>
      <c r="J6" s="245"/>
      <c r="K6" s="243"/>
      <c r="L6" s="248"/>
      <c r="M6" s="4"/>
    </row>
    <row r="7" spans="1:16" ht="25.5" customHeight="1" x14ac:dyDescent="0.35">
      <c r="A7" s="6" t="s">
        <v>13</v>
      </c>
      <c r="B7" s="7" t="s">
        <v>14</v>
      </c>
      <c r="C7" s="6"/>
      <c r="D7" s="213">
        <f t="shared" ref="D7:L7" si="0">SUM(D9:D47)</f>
        <v>2419199.7000000002</v>
      </c>
      <c r="E7" s="213">
        <f t="shared" si="0"/>
        <v>1910088.4999999998</v>
      </c>
      <c r="F7" s="213">
        <f t="shared" si="0"/>
        <v>0</v>
      </c>
      <c r="G7" s="213">
        <f t="shared" si="0"/>
        <v>509111.2</v>
      </c>
      <c r="H7" s="213">
        <f t="shared" si="0"/>
        <v>1602088.4999999998</v>
      </c>
      <c r="I7" s="30">
        <f t="shared" si="0"/>
        <v>0</v>
      </c>
      <c r="J7" s="8">
        <f t="shared" si="0"/>
        <v>0</v>
      </c>
      <c r="K7" s="85">
        <f t="shared" si="0"/>
        <v>0</v>
      </c>
      <c r="L7" s="30">
        <f t="shared" si="0"/>
        <v>242988.5</v>
      </c>
      <c r="M7" s="4"/>
    </row>
    <row r="8" spans="1:16" ht="42.75" customHeight="1" x14ac:dyDescent="0.35">
      <c r="A8" s="6" t="s">
        <v>15</v>
      </c>
      <c r="B8" s="7" t="s">
        <v>16</v>
      </c>
      <c r="C8" s="6"/>
      <c r="D8" s="213"/>
      <c r="E8" s="213"/>
      <c r="F8" s="213"/>
      <c r="G8" s="213"/>
      <c r="H8" s="213"/>
      <c r="I8" s="30"/>
      <c r="J8" s="9" t="s">
        <v>17</v>
      </c>
      <c r="K8" s="7" t="s">
        <v>17</v>
      </c>
      <c r="L8" s="30"/>
      <c r="M8" s="10"/>
      <c r="N8" s="2" t="s">
        <v>443</v>
      </c>
      <c r="O8" s="2" t="s">
        <v>444</v>
      </c>
      <c r="P8" s="2" t="s">
        <v>445</v>
      </c>
    </row>
    <row r="9" spans="1:16" ht="69" customHeight="1" x14ac:dyDescent="0.35">
      <c r="A9" s="11">
        <v>1</v>
      </c>
      <c r="B9" s="12" t="s">
        <v>18</v>
      </c>
      <c r="C9" s="11" t="s">
        <v>19</v>
      </c>
      <c r="D9" s="15">
        <v>119000</v>
      </c>
      <c r="E9" s="15">
        <v>68000</v>
      </c>
      <c r="F9" s="15"/>
      <c r="G9" s="15">
        <f>D9-E9</f>
        <v>51000</v>
      </c>
      <c r="H9" s="15">
        <f>E9</f>
        <v>68000</v>
      </c>
      <c r="I9" s="46"/>
      <c r="J9" s="13" t="s">
        <v>20</v>
      </c>
      <c r="K9" s="12" t="s">
        <v>21</v>
      </c>
      <c r="L9" s="46">
        <v>15200</v>
      </c>
      <c r="M9" s="4"/>
      <c r="N9" s="2">
        <v>1</v>
      </c>
      <c r="P9" s="14"/>
    </row>
    <row r="10" spans="1:16" ht="90.75" customHeight="1" x14ac:dyDescent="0.35">
      <c r="A10" s="11">
        <f>A9+1</f>
        <v>2</v>
      </c>
      <c r="B10" s="12" t="s">
        <v>22</v>
      </c>
      <c r="C10" s="13" t="s">
        <v>23</v>
      </c>
      <c r="D10" s="15">
        <v>390000</v>
      </c>
      <c r="E10" s="214">
        <v>308000</v>
      </c>
      <c r="F10" s="214"/>
      <c r="G10" s="15">
        <f t="shared" ref="G10:G43" si="1">D10-E10</f>
        <v>82000</v>
      </c>
      <c r="H10" s="214"/>
      <c r="I10" s="42"/>
      <c r="J10" s="13" t="s">
        <v>24</v>
      </c>
      <c r="K10" s="12" t="s">
        <v>25</v>
      </c>
      <c r="L10" s="46">
        <v>137600</v>
      </c>
      <c r="M10" s="4"/>
      <c r="N10" s="2">
        <v>1</v>
      </c>
    </row>
    <row r="11" spans="1:16" ht="96" customHeight="1" x14ac:dyDescent="0.35">
      <c r="A11" s="11">
        <f t="shared" ref="A11:A15" si="2">A10+1</f>
        <v>3</v>
      </c>
      <c r="B11" s="12" t="s">
        <v>26</v>
      </c>
      <c r="C11" s="16" t="s">
        <v>27</v>
      </c>
      <c r="D11" s="15">
        <v>130000</v>
      </c>
      <c r="E11" s="15">
        <v>98000</v>
      </c>
      <c r="F11" s="15"/>
      <c r="G11" s="15">
        <f t="shared" si="1"/>
        <v>32000</v>
      </c>
      <c r="H11" s="15">
        <v>98000</v>
      </c>
      <c r="I11" s="42"/>
      <c r="J11" s="13" t="s">
        <v>28</v>
      </c>
      <c r="K11" s="12" t="s">
        <v>29</v>
      </c>
      <c r="L11" s="46">
        <v>13300</v>
      </c>
      <c r="M11" s="4"/>
      <c r="N11" s="2">
        <v>1</v>
      </c>
    </row>
    <row r="12" spans="1:16" ht="122.25" customHeight="1" x14ac:dyDescent="0.35">
      <c r="A12" s="11">
        <f t="shared" si="2"/>
        <v>4</v>
      </c>
      <c r="B12" s="12" t="s">
        <v>30</v>
      </c>
      <c r="C12" s="16" t="s">
        <v>31</v>
      </c>
      <c r="D12" s="15">
        <v>104000</v>
      </c>
      <c r="E12" s="15">
        <v>90000</v>
      </c>
      <c r="F12" s="15"/>
      <c r="G12" s="15">
        <f t="shared" si="1"/>
        <v>14000</v>
      </c>
      <c r="H12" s="15">
        <v>90000</v>
      </c>
      <c r="I12" s="42"/>
      <c r="J12" s="13" t="s">
        <v>32</v>
      </c>
      <c r="K12" s="12" t="s">
        <v>33</v>
      </c>
      <c r="L12" s="46">
        <v>20400</v>
      </c>
      <c r="M12" s="4"/>
      <c r="N12" s="2">
        <v>1</v>
      </c>
    </row>
    <row r="13" spans="1:16" ht="86.25" customHeight="1" x14ac:dyDescent="0.35">
      <c r="A13" s="11">
        <f t="shared" si="2"/>
        <v>5</v>
      </c>
      <c r="B13" s="12" t="s">
        <v>408</v>
      </c>
      <c r="C13" s="13" t="s">
        <v>409</v>
      </c>
      <c r="D13" s="15">
        <v>104000</v>
      </c>
      <c r="E13" s="15">
        <v>98000</v>
      </c>
      <c r="F13" s="15"/>
      <c r="G13" s="15">
        <f>D13-E13</f>
        <v>6000</v>
      </c>
      <c r="H13" s="15">
        <f>E13</f>
        <v>98000</v>
      </c>
      <c r="I13" s="42"/>
      <c r="J13" s="13"/>
      <c r="K13" s="12" t="s">
        <v>448</v>
      </c>
      <c r="L13" s="46"/>
      <c r="M13" s="4"/>
      <c r="N13" s="2">
        <v>1</v>
      </c>
    </row>
    <row r="14" spans="1:16" ht="60" customHeight="1" x14ac:dyDescent="0.35">
      <c r="A14" s="11">
        <f>A13+1</f>
        <v>6</v>
      </c>
      <c r="B14" s="12" t="s">
        <v>34</v>
      </c>
      <c r="C14" s="13" t="s">
        <v>35</v>
      </c>
      <c r="D14" s="15">
        <v>40000</v>
      </c>
      <c r="E14" s="214"/>
      <c r="F14" s="214"/>
      <c r="G14" s="15">
        <f t="shared" si="1"/>
        <v>40000</v>
      </c>
      <c r="H14" s="214"/>
      <c r="I14" s="42"/>
      <c r="J14" s="13" t="s">
        <v>36</v>
      </c>
      <c r="K14" s="12" t="s">
        <v>429</v>
      </c>
      <c r="L14" s="46"/>
      <c r="M14" s="10"/>
      <c r="N14" s="2">
        <v>1</v>
      </c>
    </row>
    <row r="15" spans="1:16" ht="59.25" customHeight="1" x14ac:dyDescent="0.35">
      <c r="A15" s="11">
        <f t="shared" si="2"/>
        <v>7</v>
      </c>
      <c r="B15" s="12" t="s">
        <v>37</v>
      </c>
      <c r="C15" s="13" t="s">
        <v>38</v>
      </c>
      <c r="D15" s="15">
        <v>65000</v>
      </c>
      <c r="E15" s="15">
        <v>55000</v>
      </c>
      <c r="F15" s="15"/>
      <c r="G15" s="15">
        <f t="shared" si="1"/>
        <v>10000</v>
      </c>
      <c r="H15" s="15">
        <v>55000</v>
      </c>
      <c r="I15" s="42"/>
      <c r="J15" s="13" t="s">
        <v>39</v>
      </c>
      <c r="K15" s="12" t="s">
        <v>40</v>
      </c>
      <c r="L15" s="46">
        <v>10000</v>
      </c>
      <c r="M15" s="4"/>
      <c r="N15" s="2">
        <v>1</v>
      </c>
    </row>
    <row r="16" spans="1:16" ht="32.25" customHeight="1" x14ac:dyDescent="0.35">
      <c r="A16" s="6" t="s">
        <v>41</v>
      </c>
      <c r="B16" s="7" t="s">
        <v>42</v>
      </c>
      <c r="C16" s="6"/>
      <c r="D16" s="213"/>
      <c r="E16" s="213"/>
      <c r="F16" s="213"/>
      <c r="G16" s="15">
        <f t="shared" si="1"/>
        <v>0</v>
      </c>
      <c r="H16" s="213"/>
      <c r="I16" s="30"/>
      <c r="J16" s="9" t="s">
        <v>43</v>
      </c>
      <c r="K16" s="26" t="s">
        <v>43</v>
      </c>
      <c r="L16" s="30"/>
      <c r="M16" s="4"/>
    </row>
    <row r="17" spans="1:16" ht="49.5" x14ac:dyDescent="0.35">
      <c r="A17" s="18">
        <f>A15+1</f>
        <v>8</v>
      </c>
      <c r="B17" s="19" t="s">
        <v>449</v>
      </c>
      <c r="C17" s="16" t="s">
        <v>48</v>
      </c>
      <c r="D17" s="15">
        <v>15000</v>
      </c>
      <c r="E17" s="15">
        <v>15000</v>
      </c>
      <c r="F17" s="15"/>
      <c r="G17" s="15">
        <f t="shared" si="1"/>
        <v>0</v>
      </c>
      <c r="H17" s="15">
        <v>15000</v>
      </c>
      <c r="I17" s="46"/>
      <c r="J17" s="16" t="s">
        <v>49</v>
      </c>
      <c r="K17" s="12" t="s">
        <v>50</v>
      </c>
      <c r="L17" s="46"/>
      <c r="M17" s="10"/>
      <c r="O17" s="2">
        <v>1</v>
      </c>
    </row>
    <row r="18" spans="1:16" ht="69.75" customHeight="1" x14ac:dyDescent="0.35">
      <c r="A18" s="18">
        <f t="shared" ref="A18:A28" si="3">A17+1</f>
        <v>9</v>
      </c>
      <c r="B18" s="19" t="s">
        <v>549</v>
      </c>
      <c r="C18" s="16" t="s">
        <v>550</v>
      </c>
      <c r="D18" s="15">
        <v>22000</v>
      </c>
      <c r="E18" s="15">
        <v>22000</v>
      </c>
      <c r="F18" s="15"/>
      <c r="G18" s="15">
        <f t="shared" si="1"/>
        <v>0</v>
      </c>
      <c r="H18" s="15">
        <v>22000</v>
      </c>
      <c r="I18" s="46"/>
      <c r="J18" s="16" t="s">
        <v>51</v>
      </c>
      <c r="K18" s="12" t="s">
        <v>52</v>
      </c>
      <c r="L18" s="46"/>
      <c r="M18" s="4"/>
      <c r="O18" s="2">
        <v>1</v>
      </c>
    </row>
    <row r="19" spans="1:16" ht="85.5" customHeight="1" x14ac:dyDescent="0.35">
      <c r="A19" s="18">
        <f t="shared" si="3"/>
        <v>10</v>
      </c>
      <c r="B19" s="19" t="s">
        <v>450</v>
      </c>
      <c r="C19" s="16" t="s">
        <v>53</v>
      </c>
      <c r="D19" s="15">
        <v>10000</v>
      </c>
      <c r="E19" s="15">
        <v>10000</v>
      </c>
      <c r="F19" s="15"/>
      <c r="G19" s="15">
        <f t="shared" si="1"/>
        <v>0</v>
      </c>
      <c r="H19" s="15">
        <v>10000</v>
      </c>
      <c r="I19" s="46"/>
      <c r="J19" s="16" t="s">
        <v>54</v>
      </c>
      <c r="K19" s="12" t="s">
        <v>55</v>
      </c>
      <c r="L19" s="46"/>
      <c r="M19" s="4"/>
      <c r="O19" s="2">
        <v>1</v>
      </c>
    </row>
    <row r="20" spans="1:16" ht="69" customHeight="1" x14ac:dyDescent="0.35">
      <c r="A20" s="18">
        <f>A19+1</f>
        <v>11</v>
      </c>
      <c r="B20" s="19" t="s">
        <v>451</v>
      </c>
      <c r="C20" s="16" t="s">
        <v>58</v>
      </c>
      <c r="D20" s="15">
        <v>84500</v>
      </c>
      <c r="E20" s="15">
        <v>84500</v>
      </c>
      <c r="F20" s="15"/>
      <c r="G20" s="15">
        <f t="shared" si="1"/>
        <v>0</v>
      </c>
      <c r="H20" s="15">
        <v>84500</v>
      </c>
      <c r="I20" s="46"/>
      <c r="J20" s="16" t="s">
        <v>59</v>
      </c>
      <c r="K20" s="12" t="s">
        <v>60</v>
      </c>
      <c r="L20" s="46"/>
      <c r="M20" s="4"/>
      <c r="O20" s="2">
        <v>1</v>
      </c>
    </row>
    <row r="21" spans="1:16" ht="64.5" customHeight="1" x14ac:dyDescent="0.35">
      <c r="A21" s="18">
        <f t="shared" si="3"/>
        <v>12</v>
      </c>
      <c r="B21" s="20" t="s">
        <v>452</v>
      </c>
      <c r="C21" s="16" t="s">
        <v>35</v>
      </c>
      <c r="D21" s="15">
        <v>95900</v>
      </c>
      <c r="E21" s="15">
        <v>85900</v>
      </c>
      <c r="F21" s="15"/>
      <c r="G21" s="15">
        <f t="shared" si="1"/>
        <v>10000</v>
      </c>
      <c r="H21" s="15">
        <v>85900</v>
      </c>
      <c r="I21" s="46"/>
      <c r="J21" s="16" t="s">
        <v>63</v>
      </c>
      <c r="K21" s="12" t="s">
        <v>64</v>
      </c>
      <c r="L21" s="46"/>
      <c r="M21" s="4"/>
      <c r="O21" s="2">
        <v>1</v>
      </c>
    </row>
    <row r="22" spans="1:16" ht="69.75" customHeight="1" x14ac:dyDescent="0.35">
      <c r="A22" s="18">
        <f>A21+1</f>
        <v>13</v>
      </c>
      <c r="B22" s="12" t="s">
        <v>453</v>
      </c>
      <c r="C22" s="13" t="s">
        <v>46</v>
      </c>
      <c r="D22" s="15">
        <v>72000</v>
      </c>
      <c r="E22" s="214">
        <v>67000</v>
      </c>
      <c r="F22" s="214"/>
      <c r="G22" s="15">
        <f t="shared" si="1"/>
        <v>5000</v>
      </c>
      <c r="H22" s="214">
        <f>+E22</f>
        <v>67000</v>
      </c>
      <c r="I22" s="42"/>
      <c r="J22" s="21" t="s">
        <v>68</v>
      </c>
      <c r="K22" s="12" t="s">
        <v>69</v>
      </c>
      <c r="L22" s="46"/>
      <c r="M22" s="4"/>
      <c r="O22" s="2">
        <v>1</v>
      </c>
    </row>
    <row r="23" spans="1:16" ht="54" customHeight="1" x14ac:dyDescent="0.35">
      <c r="A23" s="18">
        <f t="shared" si="3"/>
        <v>14</v>
      </c>
      <c r="B23" s="12" t="s">
        <v>454</v>
      </c>
      <c r="C23" s="13" t="s">
        <v>46</v>
      </c>
      <c r="D23" s="15">
        <v>104000</v>
      </c>
      <c r="E23" s="214">
        <v>87000</v>
      </c>
      <c r="F23" s="214"/>
      <c r="G23" s="15">
        <f t="shared" si="1"/>
        <v>17000</v>
      </c>
      <c r="H23" s="214">
        <f>+E23</f>
        <v>87000</v>
      </c>
      <c r="I23" s="42"/>
      <c r="J23" s="21" t="s">
        <v>70</v>
      </c>
      <c r="K23" s="12" t="s">
        <v>436</v>
      </c>
      <c r="L23" s="46"/>
      <c r="M23" s="4"/>
      <c r="O23" s="2">
        <v>1</v>
      </c>
    </row>
    <row r="24" spans="1:16" ht="58.5" customHeight="1" x14ac:dyDescent="0.35">
      <c r="A24" s="18">
        <f>A23+1</f>
        <v>15</v>
      </c>
      <c r="B24" s="19" t="s">
        <v>455</v>
      </c>
      <c r="C24" s="16" t="s">
        <v>75</v>
      </c>
      <c r="D24" s="15">
        <v>20000</v>
      </c>
      <c r="E24" s="15">
        <v>20000</v>
      </c>
      <c r="F24" s="15"/>
      <c r="G24" s="15">
        <f t="shared" si="1"/>
        <v>0</v>
      </c>
      <c r="H24" s="15">
        <v>20000</v>
      </c>
      <c r="I24" s="46"/>
      <c r="J24" s="19" t="s">
        <v>76</v>
      </c>
      <c r="K24" s="12" t="s">
        <v>77</v>
      </c>
      <c r="L24" s="46"/>
      <c r="M24" s="4"/>
      <c r="O24" s="2">
        <v>1</v>
      </c>
    </row>
    <row r="25" spans="1:16" ht="63.75" customHeight="1" x14ac:dyDescent="0.35">
      <c r="A25" s="18">
        <f>A24+1</f>
        <v>16</v>
      </c>
      <c r="B25" s="19" t="s">
        <v>456</v>
      </c>
      <c r="C25" s="16" t="s">
        <v>19</v>
      </c>
      <c r="D25" s="15">
        <v>40000</v>
      </c>
      <c r="E25" s="15">
        <v>40000</v>
      </c>
      <c r="F25" s="15"/>
      <c r="G25" s="15">
        <f t="shared" si="1"/>
        <v>0</v>
      </c>
      <c r="H25" s="15">
        <v>40000</v>
      </c>
      <c r="I25" s="46"/>
      <c r="J25" s="19" t="s">
        <v>81</v>
      </c>
      <c r="K25" s="12" t="s">
        <v>82</v>
      </c>
      <c r="L25" s="46"/>
      <c r="M25" s="4"/>
      <c r="O25" s="2">
        <v>1</v>
      </c>
    </row>
    <row r="26" spans="1:16" ht="115.5" customHeight="1" x14ac:dyDescent="0.35">
      <c r="A26" s="18">
        <f t="shared" si="3"/>
        <v>17</v>
      </c>
      <c r="B26" s="19" t="s">
        <v>457</v>
      </c>
      <c r="C26" s="16" t="s">
        <v>83</v>
      </c>
      <c r="D26" s="15">
        <v>60000</v>
      </c>
      <c r="E26" s="15">
        <v>57000</v>
      </c>
      <c r="F26" s="15"/>
      <c r="G26" s="15">
        <f t="shared" si="1"/>
        <v>3000</v>
      </c>
      <c r="H26" s="15">
        <v>57000</v>
      </c>
      <c r="I26" s="46"/>
      <c r="J26" s="19" t="s">
        <v>84</v>
      </c>
      <c r="K26" s="12" t="s">
        <v>441</v>
      </c>
      <c r="L26" s="46"/>
      <c r="M26" s="4" t="s">
        <v>442</v>
      </c>
      <c r="O26" s="2">
        <v>1</v>
      </c>
    </row>
    <row r="27" spans="1:16" ht="62.25" customHeight="1" x14ac:dyDescent="0.35">
      <c r="A27" s="18">
        <f t="shared" si="3"/>
        <v>18</v>
      </c>
      <c r="B27" s="19" t="s">
        <v>458</v>
      </c>
      <c r="C27" s="16" t="s">
        <v>19</v>
      </c>
      <c r="D27" s="15">
        <v>70000</v>
      </c>
      <c r="E27" s="15">
        <v>70000</v>
      </c>
      <c r="F27" s="15"/>
      <c r="G27" s="15">
        <f t="shared" si="1"/>
        <v>0</v>
      </c>
      <c r="H27" s="15">
        <v>70000</v>
      </c>
      <c r="I27" s="46"/>
      <c r="J27" s="19" t="s">
        <v>85</v>
      </c>
      <c r="K27" s="12" t="s">
        <v>86</v>
      </c>
      <c r="L27" s="46"/>
      <c r="M27" s="4"/>
      <c r="O27" s="2">
        <v>1</v>
      </c>
    </row>
    <row r="28" spans="1:16" ht="70.5" customHeight="1" x14ac:dyDescent="0.35">
      <c r="A28" s="18">
        <f t="shared" si="3"/>
        <v>19</v>
      </c>
      <c r="B28" s="19" t="s">
        <v>459</v>
      </c>
      <c r="C28" s="16" t="s">
        <v>75</v>
      </c>
      <c r="D28" s="15">
        <v>38000</v>
      </c>
      <c r="E28" s="15">
        <v>36000</v>
      </c>
      <c r="F28" s="15"/>
      <c r="G28" s="15">
        <f t="shared" si="1"/>
        <v>2000</v>
      </c>
      <c r="H28" s="15">
        <v>36000</v>
      </c>
      <c r="I28" s="46"/>
      <c r="J28" s="19" t="s">
        <v>87</v>
      </c>
      <c r="K28" s="12" t="s">
        <v>88</v>
      </c>
      <c r="L28" s="46"/>
      <c r="M28" s="4"/>
      <c r="O28" s="2">
        <v>1</v>
      </c>
    </row>
    <row r="29" spans="1:16" x14ac:dyDescent="0.35">
      <c r="A29" s="6" t="s">
        <v>89</v>
      </c>
      <c r="B29" s="7" t="s">
        <v>90</v>
      </c>
      <c r="C29" s="6"/>
      <c r="D29" s="213"/>
      <c r="E29" s="213"/>
      <c r="F29" s="213"/>
      <c r="G29" s="15">
        <f t="shared" si="1"/>
        <v>0</v>
      </c>
      <c r="H29" s="213"/>
      <c r="I29" s="30"/>
      <c r="J29" s="9"/>
      <c r="K29" s="12"/>
      <c r="L29" s="30"/>
      <c r="M29" s="4"/>
    </row>
    <row r="30" spans="1:16" ht="78" customHeight="1" x14ac:dyDescent="0.35">
      <c r="A30" s="16">
        <f>A28+1</f>
        <v>20</v>
      </c>
      <c r="B30" s="19" t="s">
        <v>460</v>
      </c>
      <c r="C30" s="16" t="s">
        <v>61</v>
      </c>
      <c r="D30" s="15">
        <v>4000</v>
      </c>
      <c r="E30" s="15">
        <v>4000</v>
      </c>
      <c r="F30" s="15"/>
      <c r="G30" s="15">
        <f t="shared" si="1"/>
        <v>0</v>
      </c>
      <c r="H30" s="15">
        <v>4000</v>
      </c>
      <c r="I30" s="46"/>
      <c r="J30" s="16" t="s">
        <v>91</v>
      </c>
      <c r="K30" s="12" t="s">
        <v>92</v>
      </c>
      <c r="L30" s="46">
        <v>1500</v>
      </c>
      <c r="M30" s="4"/>
      <c r="P30" s="2">
        <v>1</v>
      </c>
    </row>
    <row r="31" spans="1:16" ht="59.25" customHeight="1" x14ac:dyDescent="0.35">
      <c r="A31" s="18">
        <f t="shared" ref="A31:A44" si="4">A30+1</f>
        <v>21</v>
      </c>
      <c r="B31" s="19" t="s">
        <v>461</v>
      </c>
      <c r="C31" s="16" t="s">
        <v>78</v>
      </c>
      <c r="D31" s="15">
        <v>12000</v>
      </c>
      <c r="E31" s="15">
        <v>10000</v>
      </c>
      <c r="F31" s="15"/>
      <c r="G31" s="15">
        <f t="shared" ref="G31:G40" si="5">D31-E31</f>
        <v>2000</v>
      </c>
      <c r="H31" s="15">
        <v>10000</v>
      </c>
      <c r="I31" s="46"/>
      <c r="J31" s="19" t="s">
        <v>79</v>
      </c>
      <c r="K31" s="12" t="s">
        <v>462</v>
      </c>
      <c r="L31" s="46">
        <v>2000</v>
      </c>
      <c r="M31" s="13" t="s">
        <v>439</v>
      </c>
      <c r="P31" s="2">
        <v>1</v>
      </c>
    </row>
    <row r="32" spans="1:16" ht="66" customHeight="1" x14ac:dyDescent="0.35">
      <c r="A32" s="18">
        <f t="shared" si="4"/>
        <v>22</v>
      </c>
      <c r="B32" s="19" t="s">
        <v>463</v>
      </c>
      <c r="C32" s="16" t="s">
        <v>48</v>
      </c>
      <c r="D32" s="15">
        <v>16000</v>
      </c>
      <c r="E32" s="15">
        <v>16000</v>
      </c>
      <c r="F32" s="15"/>
      <c r="G32" s="15">
        <f t="shared" si="5"/>
        <v>0</v>
      </c>
      <c r="H32" s="15">
        <v>16000</v>
      </c>
      <c r="I32" s="46"/>
      <c r="J32" s="19" t="s">
        <v>80</v>
      </c>
      <c r="K32" s="12" t="s">
        <v>464</v>
      </c>
      <c r="L32" s="46"/>
      <c r="M32" s="13" t="s">
        <v>440</v>
      </c>
      <c r="P32" s="2">
        <v>1</v>
      </c>
    </row>
    <row r="33" spans="1:16" ht="86.25" customHeight="1" x14ac:dyDescent="0.35">
      <c r="A33" s="18">
        <f t="shared" si="4"/>
        <v>23</v>
      </c>
      <c r="B33" s="19" t="s">
        <v>465</v>
      </c>
      <c r="C33" s="16" t="s">
        <v>71</v>
      </c>
      <c r="D33" s="15">
        <v>57000</v>
      </c>
      <c r="E33" s="15">
        <v>52000</v>
      </c>
      <c r="F33" s="15"/>
      <c r="G33" s="15">
        <f t="shared" si="5"/>
        <v>5000</v>
      </c>
      <c r="H33" s="15">
        <v>52000</v>
      </c>
      <c r="I33" s="46"/>
      <c r="J33" s="16" t="s">
        <v>72</v>
      </c>
      <c r="K33" s="12" t="s">
        <v>466</v>
      </c>
      <c r="L33" s="46">
        <v>30000</v>
      </c>
      <c r="M33" s="13" t="s">
        <v>437</v>
      </c>
      <c r="P33" s="2">
        <v>1</v>
      </c>
    </row>
    <row r="34" spans="1:16" ht="69" customHeight="1" x14ac:dyDescent="0.35">
      <c r="A34" s="18">
        <f t="shared" si="4"/>
        <v>24</v>
      </c>
      <c r="B34" s="19" t="s">
        <v>467</v>
      </c>
      <c r="C34" s="16" t="s">
        <v>73</v>
      </c>
      <c r="D34" s="15">
        <v>19000</v>
      </c>
      <c r="E34" s="15">
        <v>18000</v>
      </c>
      <c r="F34" s="15"/>
      <c r="G34" s="15">
        <f t="shared" si="5"/>
        <v>1000</v>
      </c>
      <c r="H34" s="15">
        <v>18000</v>
      </c>
      <c r="I34" s="46"/>
      <c r="J34" s="19" t="s">
        <v>74</v>
      </c>
      <c r="K34" s="12" t="s">
        <v>468</v>
      </c>
      <c r="L34" s="234">
        <v>-25000</v>
      </c>
      <c r="M34" s="13" t="s">
        <v>438</v>
      </c>
      <c r="O34" s="22"/>
      <c r="P34" s="2">
        <v>1</v>
      </c>
    </row>
    <row r="35" spans="1:16" ht="82.5" x14ac:dyDescent="0.35">
      <c r="A35" s="18">
        <f t="shared" si="4"/>
        <v>25</v>
      </c>
      <c r="B35" s="12" t="s">
        <v>469</v>
      </c>
      <c r="C35" s="13" t="s">
        <v>46</v>
      </c>
      <c r="D35" s="15">
        <v>35000</v>
      </c>
      <c r="E35" s="15">
        <v>33000</v>
      </c>
      <c r="F35" s="15"/>
      <c r="G35" s="15">
        <f t="shared" si="5"/>
        <v>2000</v>
      </c>
      <c r="H35" s="15">
        <f>E35</f>
        <v>33000</v>
      </c>
      <c r="I35" s="46"/>
      <c r="J35" s="21" t="s">
        <v>65</v>
      </c>
      <c r="K35" s="12" t="s">
        <v>470</v>
      </c>
      <c r="L35" s="46">
        <v>4000</v>
      </c>
      <c r="M35" s="13" t="s">
        <v>433</v>
      </c>
      <c r="P35" s="2">
        <v>1</v>
      </c>
    </row>
    <row r="36" spans="1:16" ht="81.75" customHeight="1" x14ac:dyDescent="0.35">
      <c r="A36" s="18">
        <f t="shared" si="4"/>
        <v>26</v>
      </c>
      <c r="B36" s="12" t="s">
        <v>471</v>
      </c>
      <c r="C36" s="13" t="s">
        <v>46</v>
      </c>
      <c r="D36" s="15">
        <v>32500</v>
      </c>
      <c r="E36" s="15">
        <v>31000</v>
      </c>
      <c r="F36" s="15"/>
      <c r="G36" s="15">
        <f t="shared" si="5"/>
        <v>1500</v>
      </c>
      <c r="H36" s="15">
        <f>E36</f>
        <v>31000</v>
      </c>
      <c r="I36" s="46"/>
      <c r="J36" s="21" t="s">
        <v>66</v>
      </c>
      <c r="K36" s="12" t="s">
        <v>472</v>
      </c>
      <c r="L36" s="235">
        <v>300</v>
      </c>
      <c r="M36" s="13" t="s">
        <v>434</v>
      </c>
      <c r="P36" s="2">
        <v>1</v>
      </c>
    </row>
    <row r="37" spans="1:16" ht="82.5" x14ac:dyDescent="0.35">
      <c r="A37" s="18">
        <f t="shared" si="4"/>
        <v>27</v>
      </c>
      <c r="B37" s="12" t="s">
        <v>473</v>
      </c>
      <c r="C37" s="13" t="s">
        <v>46</v>
      </c>
      <c r="D37" s="15">
        <v>35500</v>
      </c>
      <c r="E37" s="15">
        <v>34000</v>
      </c>
      <c r="F37" s="15"/>
      <c r="G37" s="15">
        <f t="shared" si="5"/>
        <v>1500</v>
      </c>
      <c r="H37" s="15">
        <f>E37</f>
        <v>34000</v>
      </c>
      <c r="I37" s="46"/>
      <c r="J37" s="21" t="s">
        <v>67</v>
      </c>
      <c r="K37" s="12" t="s">
        <v>474</v>
      </c>
      <c r="L37" s="46">
        <v>7000</v>
      </c>
      <c r="M37" s="13" t="s">
        <v>435</v>
      </c>
      <c r="O37" s="22"/>
      <c r="P37" s="2">
        <v>1</v>
      </c>
    </row>
    <row r="38" spans="1:16" ht="73.5" customHeight="1" x14ac:dyDescent="0.35">
      <c r="A38" s="18">
        <f t="shared" si="4"/>
        <v>28</v>
      </c>
      <c r="B38" s="19" t="s">
        <v>475</v>
      </c>
      <c r="C38" s="16" t="s">
        <v>56</v>
      </c>
      <c r="D38" s="15">
        <v>60000</v>
      </c>
      <c r="E38" s="15">
        <v>53000</v>
      </c>
      <c r="F38" s="15">
        <v>0</v>
      </c>
      <c r="G38" s="15">
        <f t="shared" si="5"/>
        <v>7000</v>
      </c>
      <c r="H38" s="15">
        <v>53000</v>
      </c>
      <c r="I38" s="46"/>
      <c r="J38" s="16" t="s">
        <v>57</v>
      </c>
      <c r="K38" s="12" t="s">
        <v>476</v>
      </c>
      <c r="L38" s="46">
        <v>3000</v>
      </c>
      <c r="M38" s="13" t="s">
        <v>430</v>
      </c>
      <c r="P38" s="2">
        <v>1</v>
      </c>
    </row>
    <row r="39" spans="1:16" ht="77.25" customHeight="1" x14ac:dyDescent="0.35">
      <c r="A39" s="18">
        <f t="shared" si="4"/>
        <v>29</v>
      </c>
      <c r="B39" s="19" t="s">
        <v>477</v>
      </c>
      <c r="C39" s="16" t="s">
        <v>44</v>
      </c>
      <c r="D39" s="15">
        <v>26000</v>
      </c>
      <c r="E39" s="15">
        <v>20000</v>
      </c>
      <c r="F39" s="15"/>
      <c r="G39" s="15">
        <f t="shared" si="5"/>
        <v>6000</v>
      </c>
      <c r="H39" s="15">
        <v>20000</v>
      </c>
      <c r="I39" s="46"/>
      <c r="J39" s="16" t="s">
        <v>45</v>
      </c>
      <c r="K39" s="12" t="s">
        <v>478</v>
      </c>
      <c r="L39" s="46">
        <v>10000</v>
      </c>
      <c r="M39" s="13" t="s">
        <v>431</v>
      </c>
      <c r="P39" s="2">
        <v>1</v>
      </c>
    </row>
    <row r="40" spans="1:16" ht="115.5" x14ac:dyDescent="0.35">
      <c r="A40" s="18">
        <f t="shared" si="4"/>
        <v>30</v>
      </c>
      <c r="B40" s="19" t="s">
        <v>479</v>
      </c>
      <c r="C40" s="16" t="s">
        <v>46</v>
      </c>
      <c r="D40" s="15">
        <v>25000</v>
      </c>
      <c r="E40" s="15">
        <v>25000</v>
      </c>
      <c r="F40" s="15"/>
      <c r="G40" s="15">
        <f t="shared" si="5"/>
        <v>0</v>
      </c>
      <c r="H40" s="15">
        <v>25000</v>
      </c>
      <c r="I40" s="46"/>
      <c r="J40" s="16" t="s">
        <v>47</v>
      </c>
      <c r="K40" s="12" t="s">
        <v>480</v>
      </c>
      <c r="L40" s="234">
        <v>-25000</v>
      </c>
      <c r="M40" s="13" t="s">
        <v>432</v>
      </c>
      <c r="P40" s="2">
        <v>1</v>
      </c>
    </row>
    <row r="41" spans="1:16" ht="87" customHeight="1" x14ac:dyDescent="0.35">
      <c r="A41" s="18">
        <f t="shared" si="4"/>
        <v>31</v>
      </c>
      <c r="B41" s="12" t="s">
        <v>481</v>
      </c>
      <c r="C41" s="13" t="s">
        <v>93</v>
      </c>
      <c r="D41" s="15">
        <v>190000</v>
      </c>
      <c r="E41" s="214">
        <v>71000</v>
      </c>
      <c r="F41" s="214"/>
      <c r="G41" s="15">
        <f t="shared" si="1"/>
        <v>119000</v>
      </c>
      <c r="H41" s="214">
        <f>E41</f>
        <v>71000</v>
      </c>
      <c r="I41" s="42"/>
      <c r="J41" s="13" t="s">
        <v>94</v>
      </c>
      <c r="K41" s="12" t="s">
        <v>95</v>
      </c>
      <c r="L41" s="46"/>
      <c r="M41" s="4"/>
      <c r="P41" s="2">
        <v>1</v>
      </c>
    </row>
    <row r="42" spans="1:16" ht="84" customHeight="1" x14ac:dyDescent="0.35">
      <c r="A42" s="16">
        <f t="shared" si="4"/>
        <v>32</v>
      </c>
      <c r="B42" s="12" t="s">
        <v>482</v>
      </c>
      <c r="C42" s="13" t="s">
        <v>96</v>
      </c>
      <c r="D42" s="15">
        <v>120000</v>
      </c>
      <c r="E42" s="214">
        <v>75000</v>
      </c>
      <c r="F42" s="214"/>
      <c r="G42" s="15">
        <f t="shared" si="1"/>
        <v>45000</v>
      </c>
      <c r="H42" s="214">
        <v>75000</v>
      </c>
      <c r="I42" s="42"/>
      <c r="J42" s="13" t="s">
        <v>97</v>
      </c>
      <c r="K42" s="12" t="s">
        <v>98</v>
      </c>
      <c r="L42" s="46">
        <v>8000</v>
      </c>
      <c r="M42" s="4"/>
      <c r="P42" s="2">
        <v>1</v>
      </c>
    </row>
    <row r="43" spans="1:16" ht="95.25" customHeight="1" x14ac:dyDescent="0.35">
      <c r="A43" s="16">
        <f t="shared" si="4"/>
        <v>33</v>
      </c>
      <c r="B43" s="19" t="s">
        <v>483</v>
      </c>
      <c r="C43" s="16" t="s">
        <v>99</v>
      </c>
      <c r="D43" s="215">
        <v>73000</v>
      </c>
      <c r="E43" s="215">
        <v>47000</v>
      </c>
      <c r="F43" s="215"/>
      <c r="G43" s="15">
        <f t="shared" si="1"/>
        <v>26000</v>
      </c>
      <c r="H43" s="214">
        <f>E43</f>
        <v>47000</v>
      </c>
      <c r="I43" s="42"/>
      <c r="J43" s="13"/>
      <c r="K43" s="12" t="s">
        <v>100</v>
      </c>
      <c r="L43" s="46">
        <v>2000</v>
      </c>
      <c r="M43" s="4"/>
      <c r="P43" s="2">
        <v>1</v>
      </c>
    </row>
    <row r="44" spans="1:16" ht="56.25" customHeight="1" x14ac:dyDescent="0.35">
      <c r="A44" s="253">
        <f t="shared" si="4"/>
        <v>34</v>
      </c>
      <c r="B44" s="19" t="s">
        <v>484</v>
      </c>
      <c r="C44" s="16" t="s">
        <v>61</v>
      </c>
      <c r="D44" s="15">
        <v>37088.800000000003</v>
      </c>
      <c r="E44" s="15">
        <v>32781.9</v>
      </c>
      <c r="F44" s="15"/>
      <c r="G44" s="15">
        <f>D44-E44</f>
        <v>4306.9000000000015</v>
      </c>
      <c r="H44" s="15">
        <f>E44</f>
        <v>32781.9</v>
      </c>
      <c r="I44" s="46"/>
      <c r="J44" s="23" t="s">
        <v>62</v>
      </c>
      <c r="K44" s="250" t="s">
        <v>485</v>
      </c>
      <c r="L44" s="256">
        <v>28688.5</v>
      </c>
      <c r="M44" s="4"/>
      <c r="P44" s="2">
        <v>1</v>
      </c>
    </row>
    <row r="45" spans="1:16" ht="68.25" customHeight="1" x14ac:dyDescent="0.35">
      <c r="A45" s="254"/>
      <c r="B45" s="19" t="s">
        <v>486</v>
      </c>
      <c r="C45" s="16" t="s">
        <v>61</v>
      </c>
      <c r="D45" s="15">
        <v>32772.1</v>
      </c>
      <c r="E45" s="15">
        <v>27663.4</v>
      </c>
      <c r="F45" s="15"/>
      <c r="G45" s="15">
        <f>D45-E45</f>
        <v>5108.6999999999971</v>
      </c>
      <c r="H45" s="15">
        <f>E45</f>
        <v>27663.4</v>
      </c>
      <c r="I45" s="46"/>
      <c r="J45" s="23"/>
      <c r="K45" s="251"/>
      <c r="L45" s="257"/>
      <c r="M45" s="4"/>
    </row>
    <row r="46" spans="1:16" ht="60.75" customHeight="1" x14ac:dyDescent="0.35">
      <c r="A46" s="254"/>
      <c r="B46" s="24" t="s">
        <v>487</v>
      </c>
      <c r="C46" s="16" t="s">
        <v>61</v>
      </c>
      <c r="D46" s="15">
        <v>32773.1</v>
      </c>
      <c r="E46" s="15">
        <v>27394.799999999999</v>
      </c>
      <c r="F46" s="15"/>
      <c r="G46" s="15">
        <f>D46-E46</f>
        <v>5378.2999999999993</v>
      </c>
      <c r="H46" s="15">
        <f>E46</f>
        <v>27394.799999999999</v>
      </c>
      <c r="I46" s="46"/>
      <c r="J46" s="23"/>
      <c r="K46" s="251"/>
      <c r="L46" s="257"/>
      <c r="M46" s="4">
        <v>91000</v>
      </c>
    </row>
    <row r="47" spans="1:16" ht="51" customHeight="1" x14ac:dyDescent="0.35">
      <c r="A47" s="255"/>
      <c r="B47" s="19" t="s">
        <v>488</v>
      </c>
      <c r="C47" s="16" t="s">
        <v>61</v>
      </c>
      <c r="D47" s="15">
        <v>28165.7</v>
      </c>
      <c r="E47" s="15">
        <v>21848.400000000001</v>
      </c>
      <c r="F47" s="15"/>
      <c r="G47" s="15">
        <f>D47-E47</f>
        <v>6317.2999999999993</v>
      </c>
      <c r="H47" s="15">
        <f>E47</f>
        <v>21848.400000000001</v>
      </c>
      <c r="I47" s="46"/>
      <c r="J47" s="23"/>
      <c r="K47" s="252"/>
      <c r="L47" s="258"/>
      <c r="M47" s="25">
        <f>M46-D47-D46-D45-D44</f>
        <v>-39799.699999999997</v>
      </c>
      <c r="N47" s="22"/>
    </row>
    <row r="48" spans="1:16" ht="28.5" customHeight="1" x14ac:dyDescent="0.35">
      <c r="A48" s="17" t="s">
        <v>101</v>
      </c>
      <c r="B48" s="26" t="s">
        <v>102</v>
      </c>
      <c r="C48" s="17"/>
      <c r="D48" s="27">
        <f>D50</f>
        <v>178700</v>
      </c>
      <c r="E48" s="27">
        <f t="shared" ref="E48:L48" si="6">E50</f>
        <v>97000</v>
      </c>
      <c r="F48" s="27">
        <f t="shared" si="6"/>
        <v>0</v>
      </c>
      <c r="G48" s="27">
        <f t="shared" si="6"/>
        <v>81700</v>
      </c>
      <c r="H48" s="27">
        <f t="shared" si="6"/>
        <v>97000</v>
      </c>
      <c r="I48" s="68">
        <f t="shared" si="6"/>
        <v>0</v>
      </c>
      <c r="J48" s="27" t="str">
        <f t="shared" si="6"/>
        <v>Nghị quyết số 55/NQ-HĐND ngày 10/12/2021 của HĐND tỉnh; điều chỉnh bổ sung diện tích thu hồi 3.890 m2 do việc điều chỉnh quy mô dự án theo Quyết định số 1398/QĐ-UBND ngày 09/12/2021 về phê duyệt chủ trương đầu tư dự án</v>
      </c>
      <c r="K48" s="12"/>
      <c r="L48" s="68">
        <f t="shared" si="6"/>
        <v>3890</v>
      </c>
      <c r="M48" s="28"/>
    </row>
    <row r="49" spans="1:16" ht="25.5" customHeight="1" x14ac:dyDescent="0.35">
      <c r="A49" s="6" t="s">
        <v>15</v>
      </c>
      <c r="B49" s="29" t="s">
        <v>103</v>
      </c>
      <c r="C49" s="6"/>
      <c r="D49" s="213"/>
      <c r="E49" s="213"/>
      <c r="F49" s="213"/>
      <c r="G49" s="213"/>
      <c r="H49" s="213"/>
      <c r="I49" s="30"/>
      <c r="J49" s="9"/>
      <c r="K49" s="12"/>
      <c r="L49" s="30"/>
      <c r="M49" s="4"/>
    </row>
    <row r="50" spans="1:16" ht="100.5" customHeight="1" x14ac:dyDescent="0.35">
      <c r="A50" s="31">
        <f>A44+1</f>
        <v>35</v>
      </c>
      <c r="B50" s="32" t="s">
        <v>104</v>
      </c>
      <c r="C50" s="13" t="s">
        <v>105</v>
      </c>
      <c r="D50" s="214">
        <v>178700</v>
      </c>
      <c r="E50" s="214">
        <v>97000</v>
      </c>
      <c r="F50" s="214"/>
      <c r="G50" s="214">
        <f>D50-E50</f>
        <v>81700</v>
      </c>
      <c r="H50" s="214">
        <f>E50</f>
        <v>97000</v>
      </c>
      <c r="I50" s="42"/>
      <c r="J50" s="13" t="s">
        <v>106</v>
      </c>
      <c r="K50" s="12" t="s">
        <v>402</v>
      </c>
      <c r="L50" s="42">
        <v>3890</v>
      </c>
      <c r="M50" s="4"/>
      <c r="N50" s="2">
        <v>1</v>
      </c>
    </row>
    <row r="51" spans="1:16" ht="27" customHeight="1" x14ac:dyDescent="0.35">
      <c r="A51" s="17" t="s">
        <v>107</v>
      </c>
      <c r="B51" s="26" t="s">
        <v>108</v>
      </c>
      <c r="C51" s="17"/>
      <c r="D51" s="27">
        <f t="shared" ref="D51:L51" si="7">SUM(D54:D65)</f>
        <v>145243.4</v>
      </c>
      <c r="E51" s="27">
        <f t="shared" si="7"/>
        <v>133917.70000000001</v>
      </c>
      <c r="F51" s="27">
        <f t="shared" si="7"/>
        <v>0</v>
      </c>
      <c r="G51" s="27">
        <f t="shared" si="7"/>
        <v>11325.7</v>
      </c>
      <c r="H51" s="27">
        <f t="shared" si="7"/>
        <v>133917.70000000001</v>
      </c>
      <c r="I51" s="68">
        <f t="shared" si="7"/>
        <v>0</v>
      </c>
      <c r="J51" s="33">
        <f t="shared" si="7"/>
        <v>0</v>
      </c>
      <c r="K51" s="12">
        <f t="shared" si="7"/>
        <v>0</v>
      </c>
      <c r="L51" s="68">
        <f t="shared" si="7"/>
        <v>21918</v>
      </c>
      <c r="M51" s="28"/>
    </row>
    <row r="52" spans="1:16" ht="24" customHeight="1" x14ac:dyDescent="0.35">
      <c r="A52" s="6" t="s">
        <v>15</v>
      </c>
      <c r="B52" s="249" t="s">
        <v>109</v>
      </c>
      <c r="C52" s="249"/>
      <c r="D52" s="15"/>
      <c r="E52" s="15"/>
      <c r="F52" s="15"/>
      <c r="G52" s="214"/>
      <c r="H52" s="214"/>
      <c r="I52" s="42"/>
      <c r="J52" s="34"/>
      <c r="K52" s="12"/>
      <c r="L52" s="42"/>
      <c r="M52" s="4"/>
    </row>
    <row r="53" spans="1:16" ht="23.25" customHeight="1" x14ac:dyDescent="0.35">
      <c r="A53" s="6"/>
      <c r="B53" s="249" t="s">
        <v>110</v>
      </c>
      <c r="C53" s="249"/>
      <c r="D53" s="213"/>
      <c r="E53" s="213"/>
      <c r="F53" s="213"/>
      <c r="G53" s="213"/>
      <c r="H53" s="213"/>
      <c r="I53" s="30">
        <f>SUM(I54:I65)</f>
        <v>0</v>
      </c>
      <c r="J53" s="34"/>
      <c r="K53" s="12"/>
      <c r="L53" s="42"/>
      <c r="M53" s="35"/>
    </row>
    <row r="54" spans="1:16" ht="86.25" customHeight="1" x14ac:dyDescent="0.35">
      <c r="A54" s="11">
        <f>A50+1</f>
        <v>36</v>
      </c>
      <c r="B54" s="32" t="s">
        <v>489</v>
      </c>
      <c r="C54" s="13" t="s">
        <v>111</v>
      </c>
      <c r="D54" s="214">
        <v>4717.7</v>
      </c>
      <c r="E54" s="214">
        <v>4717.7</v>
      </c>
      <c r="F54" s="214"/>
      <c r="G54" s="214">
        <f>D54-E54</f>
        <v>0</v>
      </c>
      <c r="H54" s="214">
        <v>4717.7</v>
      </c>
      <c r="I54" s="42"/>
      <c r="J54" s="36" t="s">
        <v>112</v>
      </c>
      <c r="K54" s="12" t="s">
        <v>113</v>
      </c>
      <c r="L54" s="236">
        <v>-11282</v>
      </c>
      <c r="M54" s="4"/>
      <c r="P54" s="2">
        <v>1</v>
      </c>
    </row>
    <row r="55" spans="1:16" ht="81.75" customHeight="1" x14ac:dyDescent="0.35">
      <c r="A55" s="37">
        <f>A54+1</f>
        <v>37</v>
      </c>
      <c r="B55" s="32" t="s">
        <v>490</v>
      </c>
      <c r="C55" s="13" t="s">
        <v>114</v>
      </c>
      <c r="D55" s="214">
        <v>9500</v>
      </c>
      <c r="E55" s="214">
        <v>9500</v>
      </c>
      <c r="F55" s="214"/>
      <c r="G55" s="214">
        <f>D55-E55</f>
        <v>0</v>
      </c>
      <c r="H55" s="214">
        <v>9500</v>
      </c>
      <c r="I55" s="42"/>
      <c r="J55" s="36" t="s">
        <v>115</v>
      </c>
      <c r="K55" s="12" t="s">
        <v>116</v>
      </c>
      <c r="L55" s="46">
        <v>500</v>
      </c>
      <c r="M55" s="4"/>
      <c r="P55" s="2">
        <v>1</v>
      </c>
    </row>
    <row r="56" spans="1:16" ht="76.5" customHeight="1" x14ac:dyDescent="0.35">
      <c r="A56" s="37">
        <f t="shared" ref="A56:A57" si="8">A55+1</f>
        <v>38</v>
      </c>
      <c r="B56" s="32" t="s">
        <v>491</v>
      </c>
      <c r="C56" s="13" t="s">
        <v>117</v>
      </c>
      <c r="D56" s="214">
        <v>5600</v>
      </c>
      <c r="E56" s="214">
        <v>5500</v>
      </c>
      <c r="F56" s="214"/>
      <c r="G56" s="214">
        <f>D56-E56</f>
        <v>100</v>
      </c>
      <c r="H56" s="214">
        <v>5500</v>
      </c>
      <c r="I56" s="42"/>
      <c r="J56" s="36" t="s">
        <v>118</v>
      </c>
      <c r="K56" s="12" t="s">
        <v>119</v>
      </c>
      <c r="L56" s="236">
        <v>-3500</v>
      </c>
      <c r="M56" s="4"/>
      <c r="P56" s="2">
        <v>1</v>
      </c>
    </row>
    <row r="57" spans="1:16" ht="79.5" customHeight="1" x14ac:dyDescent="0.35">
      <c r="A57" s="37">
        <f t="shared" si="8"/>
        <v>39</v>
      </c>
      <c r="B57" s="32" t="s">
        <v>492</v>
      </c>
      <c r="C57" s="13" t="s">
        <v>120</v>
      </c>
      <c r="D57" s="214">
        <v>12000</v>
      </c>
      <c r="E57" s="214">
        <v>12000</v>
      </c>
      <c r="F57" s="214"/>
      <c r="G57" s="214">
        <f t="shared" ref="G57" si="9">D57-E57</f>
        <v>0</v>
      </c>
      <c r="H57" s="214">
        <v>12000</v>
      </c>
      <c r="I57" s="42"/>
      <c r="J57" s="36" t="s">
        <v>121</v>
      </c>
      <c r="K57" s="12" t="s">
        <v>122</v>
      </c>
      <c r="L57" s="46">
        <v>2000</v>
      </c>
      <c r="M57" s="4"/>
      <c r="P57" s="2">
        <v>1</v>
      </c>
    </row>
    <row r="58" spans="1:16" ht="23.25" customHeight="1" x14ac:dyDescent="0.35">
      <c r="A58" s="11"/>
      <c r="B58" s="249" t="s">
        <v>124</v>
      </c>
      <c r="C58" s="249"/>
      <c r="D58" s="213"/>
      <c r="E58" s="213"/>
      <c r="F58" s="214"/>
      <c r="G58" s="214"/>
      <c r="H58" s="214"/>
      <c r="I58" s="42"/>
      <c r="J58" s="36"/>
      <c r="K58" s="12"/>
      <c r="L58" s="46"/>
      <c r="M58" s="4"/>
    </row>
    <row r="59" spans="1:16" ht="90" customHeight="1" x14ac:dyDescent="0.35">
      <c r="A59" s="11">
        <f>A57+1</f>
        <v>40</v>
      </c>
      <c r="B59" s="32" t="s">
        <v>493</v>
      </c>
      <c r="C59" s="13" t="s">
        <v>125</v>
      </c>
      <c r="D59" s="214">
        <v>12000</v>
      </c>
      <c r="E59" s="214">
        <v>11800</v>
      </c>
      <c r="F59" s="214"/>
      <c r="G59" s="214">
        <f t="shared" ref="G59:G62" si="10">D59-E59</f>
        <v>200</v>
      </c>
      <c r="H59" s="214">
        <f t="shared" ref="H59:H60" si="11">E59</f>
        <v>11800</v>
      </c>
      <c r="I59" s="42"/>
      <c r="J59" s="36" t="s">
        <v>126</v>
      </c>
      <c r="K59" s="12" t="s">
        <v>127</v>
      </c>
      <c r="L59" s="46">
        <v>5800</v>
      </c>
      <c r="M59" s="4"/>
      <c r="P59" s="2">
        <v>1</v>
      </c>
    </row>
    <row r="60" spans="1:16" ht="79.5" customHeight="1" x14ac:dyDescent="0.35">
      <c r="A60" s="37">
        <f>A59+1</f>
        <v>41</v>
      </c>
      <c r="B60" s="32" t="s">
        <v>494</v>
      </c>
      <c r="C60" s="13" t="s">
        <v>125</v>
      </c>
      <c r="D60" s="214">
        <v>16500</v>
      </c>
      <c r="E60" s="214">
        <v>11700</v>
      </c>
      <c r="F60" s="214"/>
      <c r="G60" s="214">
        <f t="shared" si="10"/>
        <v>4800</v>
      </c>
      <c r="H60" s="214">
        <f t="shared" si="11"/>
        <v>11700</v>
      </c>
      <c r="I60" s="42"/>
      <c r="J60" s="36" t="s">
        <v>128</v>
      </c>
      <c r="K60" s="12" t="s">
        <v>129</v>
      </c>
      <c r="L60" s="46">
        <v>1700</v>
      </c>
      <c r="M60" s="4"/>
      <c r="P60" s="2">
        <v>1</v>
      </c>
    </row>
    <row r="61" spans="1:16" ht="60.75" customHeight="1" x14ac:dyDescent="0.35">
      <c r="A61" s="37">
        <f>A60+1</f>
        <v>42</v>
      </c>
      <c r="B61" s="32" t="s">
        <v>495</v>
      </c>
      <c r="C61" s="13" t="s">
        <v>114</v>
      </c>
      <c r="D61" s="214">
        <v>3725.7</v>
      </c>
      <c r="E61" s="214">
        <v>0</v>
      </c>
      <c r="F61" s="214"/>
      <c r="G61" s="214">
        <f t="shared" si="10"/>
        <v>3725.7</v>
      </c>
      <c r="H61" s="214">
        <v>0</v>
      </c>
      <c r="I61" s="42"/>
      <c r="J61" s="36" t="s">
        <v>130</v>
      </c>
      <c r="K61" s="12" t="s">
        <v>131</v>
      </c>
      <c r="L61" s="236">
        <v>-4000</v>
      </c>
      <c r="M61" s="4"/>
      <c r="P61" s="2">
        <v>1</v>
      </c>
    </row>
    <row r="62" spans="1:16" ht="78" customHeight="1" x14ac:dyDescent="0.35">
      <c r="A62" s="37">
        <f>A61+1</f>
        <v>43</v>
      </c>
      <c r="B62" s="32" t="s">
        <v>496</v>
      </c>
      <c r="C62" s="13" t="s">
        <v>111</v>
      </c>
      <c r="D62" s="214">
        <v>24200</v>
      </c>
      <c r="E62" s="214">
        <v>24200</v>
      </c>
      <c r="F62" s="214"/>
      <c r="G62" s="214">
        <f t="shared" si="10"/>
        <v>0</v>
      </c>
      <c r="H62" s="214">
        <v>24200</v>
      </c>
      <c r="I62" s="42"/>
      <c r="J62" s="36" t="s">
        <v>132</v>
      </c>
      <c r="K62" s="12" t="s">
        <v>133</v>
      </c>
      <c r="L62" s="46">
        <v>4200</v>
      </c>
      <c r="M62" s="4"/>
      <c r="P62" s="2">
        <v>1</v>
      </c>
    </row>
    <row r="63" spans="1:16" ht="45.75" customHeight="1" x14ac:dyDescent="0.35">
      <c r="A63" s="37"/>
      <c r="B63" s="249" t="s">
        <v>134</v>
      </c>
      <c r="C63" s="249"/>
      <c r="D63" s="213"/>
      <c r="E63" s="213"/>
      <c r="F63" s="214"/>
      <c r="G63" s="214"/>
      <c r="H63" s="214"/>
      <c r="I63" s="42"/>
      <c r="J63" s="36"/>
      <c r="K63" s="12"/>
      <c r="L63" s="46"/>
      <c r="M63" s="4"/>
    </row>
    <row r="64" spans="1:16" ht="78" customHeight="1" x14ac:dyDescent="0.35">
      <c r="A64" s="37">
        <f>A62+1</f>
        <v>44</v>
      </c>
      <c r="B64" s="32" t="s">
        <v>497</v>
      </c>
      <c r="C64" s="13" t="s">
        <v>135</v>
      </c>
      <c r="D64" s="214">
        <v>16000</v>
      </c>
      <c r="E64" s="214">
        <v>13500</v>
      </c>
      <c r="F64" s="214"/>
      <c r="G64" s="214">
        <f t="shared" ref="G64:G65" si="12">D64-E64</f>
        <v>2500</v>
      </c>
      <c r="H64" s="214">
        <v>13500</v>
      </c>
      <c r="I64" s="42"/>
      <c r="J64" s="36" t="s">
        <v>136</v>
      </c>
      <c r="K64" s="12" t="s">
        <v>137</v>
      </c>
      <c r="L64" s="236">
        <v>-4500</v>
      </c>
      <c r="M64" s="28"/>
      <c r="P64" s="2">
        <v>1</v>
      </c>
    </row>
    <row r="65" spans="1:16" ht="78.75" customHeight="1" x14ac:dyDescent="0.35">
      <c r="A65" s="37">
        <f>A64+1</f>
        <v>45</v>
      </c>
      <c r="B65" s="38" t="s">
        <v>498</v>
      </c>
      <c r="C65" s="13" t="s">
        <v>123</v>
      </c>
      <c r="D65" s="214">
        <v>41000</v>
      </c>
      <c r="E65" s="214">
        <v>41000</v>
      </c>
      <c r="F65" s="214"/>
      <c r="G65" s="214">
        <f t="shared" si="12"/>
        <v>0</v>
      </c>
      <c r="H65" s="214">
        <v>41000</v>
      </c>
      <c r="I65" s="42"/>
      <c r="J65" s="36" t="s">
        <v>138</v>
      </c>
      <c r="K65" s="12" t="s">
        <v>139</v>
      </c>
      <c r="L65" s="46">
        <v>31000</v>
      </c>
      <c r="M65" s="4"/>
      <c r="P65" s="2">
        <v>1</v>
      </c>
    </row>
    <row r="66" spans="1:16" ht="26.25" customHeight="1" x14ac:dyDescent="0.35">
      <c r="A66" s="39" t="s">
        <v>140</v>
      </c>
      <c r="B66" s="40" t="s">
        <v>141</v>
      </c>
      <c r="C66" s="39"/>
      <c r="D66" s="216">
        <f>SUM(D68:D91)</f>
        <v>2504800</v>
      </c>
      <c r="E66" s="216">
        <f t="shared" ref="E66:I66" si="13">SUM(E68:E91)</f>
        <v>2181000</v>
      </c>
      <c r="F66" s="216">
        <f t="shared" si="13"/>
        <v>0</v>
      </c>
      <c r="G66" s="216">
        <f t="shared" si="13"/>
        <v>323800</v>
      </c>
      <c r="H66" s="216">
        <f t="shared" si="13"/>
        <v>438000</v>
      </c>
      <c r="I66" s="69">
        <f t="shared" si="13"/>
        <v>0</v>
      </c>
      <c r="J66" s="41">
        <f t="shared" ref="J66" si="14">SUM(J68:J89)</f>
        <v>0</v>
      </c>
      <c r="K66" s="12"/>
      <c r="L66" s="237">
        <f>SUM(L68:L91)</f>
        <v>-86100</v>
      </c>
      <c r="M66" s="4"/>
    </row>
    <row r="67" spans="1:16" ht="24" customHeight="1" x14ac:dyDescent="0.35">
      <c r="A67" s="6" t="s">
        <v>15</v>
      </c>
      <c r="B67" s="7" t="s">
        <v>16</v>
      </c>
      <c r="C67" s="6"/>
      <c r="D67" s="15"/>
      <c r="E67" s="15"/>
      <c r="F67" s="15"/>
      <c r="G67" s="15"/>
      <c r="H67" s="15"/>
      <c r="I67" s="46"/>
      <c r="J67" s="9"/>
      <c r="K67" s="12"/>
      <c r="L67" s="30"/>
      <c r="M67" s="4"/>
    </row>
    <row r="68" spans="1:16" ht="54" customHeight="1" x14ac:dyDescent="0.35">
      <c r="A68" s="37">
        <f>A65+1</f>
        <v>46</v>
      </c>
      <c r="B68" s="12" t="s">
        <v>142</v>
      </c>
      <c r="C68" s="13" t="s">
        <v>143</v>
      </c>
      <c r="D68" s="214">
        <v>1000</v>
      </c>
      <c r="E68" s="214">
        <v>1000</v>
      </c>
      <c r="F68" s="214">
        <v>0</v>
      </c>
      <c r="G68" s="214">
        <v>0</v>
      </c>
      <c r="H68" s="214">
        <v>1000</v>
      </c>
      <c r="I68" s="42">
        <v>0</v>
      </c>
      <c r="J68" s="13" t="s">
        <v>144</v>
      </c>
      <c r="K68" s="12" t="s">
        <v>144</v>
      </c>
      <c r="L68" s="46">
        <v>400</v>
      </c>
      <c r="M68" s="4"/>
      <c r="N68" s="2">
        <v>1</v>
      </c>
    </row>
    <row r="69" spans="1:16" ht="60.75" customHeight="1" x14ac:dyDescent="0.35">
      <c r="A69" s="37">
        <f t="shared" ref="A69:A79" si="15">A68+1</f>
        <v>47</v>
      </c>
      <c r="B69" s="12" t="s">
        <v>145</v>
      </c>
      <c r="C69" s="13" t="s">
        <v>146</v>
      </c>
      <c r="D69" s="214">
        <v>98000</v>
      </c>
      <c r="E69" s="214">
        <v>88400</v>
      </c>
      <c r="F69" s="214">
        <v>0</v>
      </c>
      <c r="G69" s="15">
        <f>D69-E69</f>
        <v>9600</v>
      </c>
      <c r="H69" s="214">
        <v>88400</v>
      </c>
      <c r="I69" s="42">
        <v>0</v>
      </c>
      <c r="J69" s="13" t="s">
        <v>147</v>
      </c>
      <c r="K69" s="12" t="s">
        <v>148</v>
      </c>
      <c r="L69" s="46">
        <v>400</v>
      </c>
      <c r="M69" s="4"/>
      <c r="N69" s="2">
        <v>1</v>
      </c>
    </row>
    <row r="70" spans="1:16" ht="54.75" customHeight="1" x14ac:dyDescent="0.35">
      <c r="A70" s="37">
        <f t="shared" si="15"/>
        <v>48</v>
      </c>
      <c r="B70" s="12" t="s">
        <v>149</v>
      </c>
      <c r="C70" s="13" t="s">
        <v>150</v>
      </c>
      <c r="D70" s="214">
        <v>488000</v>
      </c>
      <c r="E70" s="214">
        <v>445100</v>
      </c>
      <c r="F70" s="214">
        <v>0</v>
      </c>
      <c r="G70" s="214">
        <f>D70-E70</f>
        <v>42900</v>
      </c>
      <c r="H70" s="214"/>
      <c r="I70" s="42">
        <v>0</v>
      </c>
      <c r="J70" s="13" t="s">
        <v>151</v>
      </c>
      <c r="K70" s="12" t="s">
        <v>527</v>
      </c>
      <c r="L70" s="46">
        <v>10700</v>
      </c>
      <c r="M70" s="4"/>
      <c r="N70" s="2">
        <v>1</v>
      </c>
    </row>
    <row r="71" spans="1:16" ht="66" customHeight="1" x14ac:dyDescent="0.35">
      <c r="A71" s="37">
        <f t="shared" si="15"/>
        <v>49</v>
      </c>
      <c r="B71" s="32" t="s">
        <v>152</v>
      </c>
      <c r="C71" s="13" t="s">
        <v>153</v>
      </c>
      <c r="D71" s="214">
        <v>8000</v>
      </c>
      <c r="E71" s="214">
        <v>7100</v>
      </c>
      <c r="F71" s="214">
        <v>0</v>
      </c>
      <c r="G71" s="214">
        <f>D71-E71</f>
        <v>900</v>
      </c>
      <c r="H71" s="214">
        <v>7100</v>
      </c>
      <c r="I71" s="42">
        <v>0</v>
      </c>
      <c r="J71" s="13" t="s">
        <v>154</v>
      </c>
      <c r="K71" s="12" t="s">
        <v>526</v>
      </c>
      <c r="L71" s="46">
        <v>100</v>
      </c>
      <c r="M71" s="4"/>
      <c r="N71" s="2">
        <v>1</v>
      </c>
    </row>
    <row r="72" spans="1:16" ht="58.5" customHeight="1" x14ac:dyDescent="0.35">
      <c r="A72" s="37">
        <f t="shared" si="15"/>
        <v>50</v>
      </c>
      <c r="B72" s="32" t="s">
        <v>155</v>
      </c>
      <c r="C72" s="13" t="s">
        <v>156</v>
      </c>
      <c r="D72" s="15">
        <v>10000</v>
      </c>
      <c r="E72" s="214">
        <v>10000</v>
      </c>
      <c r="F72" s="214">
        <v>0</v>
      </c>
      <c r="G72" s="214">
        <v>0</v>
      </c>
      <c r="H72" s="214">
        <v>10000</v>
      </c>
      <c r="I72" s="42">
        <v>0</v>
      </c>
      <c r="J72" s="13" t="s">
        <v>157</v>
      </c>
      <c r="K72" s="12" t="s">
        <v>525</v>
      </c>
      <c r="L72" s="46">
        <v>500</v>
      </c>
      <c r="M72" s="4"/>
      <c r="N72" s="2">
        <v>1</v>
      </c>
    </row>
    <row r="73" spans="1:16" ht="60" customHeight="1" x14ac:dyDescent="0.35">
      <c r="A73" s="37">
        <f t="shared" si="15"/>
        <v>51</v>
      </c>
      <c r="B73" s="12" t="s">
        <v>158</v>
      </c>
      <c r="C73" s="34" t="s">
        <v>143</v>
      </c>
      <c r="D73" s="214">
        <v>14000</v>
      </c>
      <c r="E73" s="214">
        <v>14000</v>
      </c>
      <c r="F73" s="214">
        <v>0</v>
      </c>
      <c r="G73" s="214">
        <v>0</v>
      </c>
      <c r="H73" s="214">
        <v>14000</v>
      </c>
      <c r="I73" s="42">
        <v>0</v>
      </c>
      <c r="J73" s="13" t="s">
        <v>159</v>
      </c>
      <c r="K73" s="12" t="s">
        <v>528</v>
      </c>
      <c r="L73" s="46">
        <v>10100</v>
      </c>
      <c r="M73" s="4"/>
      <c r="N73" s="2">
        <v>1</v>
      </c>
    </row>
    <row r="74" spans="1:16" ht="72" customHeight="1" x14ac:dyDescent="0.35">
      <c r="A74" s="37">
        <f t="shared" si="15"/>
        <v>52</v>
      </c>
      <c r="B74" s="43" t="s">
        <v>160</v>
      </c>
      <c r="C74" s="13" t="s">
        <v>161</v>
      </c>
      <c r="D74" s="214">
        <v>588500</v>
      </c>
      <c r="E74" s="214">
        <v>442900</v>
      </c>
      <c r="F74" s="214">
        <v>0</v>
      </c>
      <c r="G74" s="214">
        <f>D74-E74</f>
        <v>145600</v>
      </c>
      <c r="H74" s="214"/>
      <c r="I74" s="42">
        <v>0</v>
      </c>
      <c r="J74" s="44" t="s">
        <v>162</v>
      </c>
      <c r="K74" s="12" t="s">
        <v>529</v>
      </c>
      <c r="L74" s="236">
        <v>-123600</v>
      </c>
      <c r="M74" s="4"/>
      <c r="N74" s="2">
        <v>1</v>
      </c>
    </row>
    <row r="75" spans="1:16" ht="64.5" customHeight="1" x14ac:dyDescent="0.35">
      <c r="A75" s="37">
        <f t="shared" si="15"/>
        <v>53</v>
      </c>
      <c r="B75" s="43" t="s">
        <v>163</v>
      </c>
      <c r="C75" s="13" t="s">
        <v>164</v>
      </c>
      <c r="D75" s="214">
        <v>610000</v>
      </c>
      <c r="E75" s="214">
        <v>541200</v>
      </c>
      <c r="F75" s="214">
        <v>0</v>
      </c>
      <c r="G75" s="214">
        <f>D75-E75</f>
        <v>68800</v>
      </c>
      <c r="H75" s="214"/>
      <c r="I75" s="42">
        <v>0</v>
      </c>
      <c r="J75" s="44" t="s">
        <v>165</v>
      </c>
      <c r="K75" s="12" t="s">
        <v>530</v>
      </c>
      <c r="L75" s="236">
        <v>-37800</v>
      </c>
      <c r="M75" s="4"/>
      <c r="N75" s="2">
        <v>1</v>
      </c>
    </row>
    <row r="76" spans="1:16" ht="57.75" customHeight="1" x14ac:dyDescent="0.35">
      <c r="A76" s="37">
        <f t="shared" si="15"/>
        <v>54</v>
      </c>
      <c r="B76" s="12" t="s">
        <v>166</v>
      </c>
      <c r="C76" s="34" t="s">
        <v>143</v>
      </c>
      <c r="D76" s="214">
        <v>3500</v>
      </c>
      <c r="E76" s="214">
        <v>3500</v>
      </c>
      <c r="F76" s="214">
        <v>0</v>
      </c>
      <c r="G76" s="214">
        <v>0</v>
      </c>
      <c r="H76" s="214">
        <v>3500</v>
      </c>
      <c r="I76" s="42">
        <v>0</v>
      </c>
      <c r="J76" s="13" t="s">
        <v>167</v>
      </c>
      <c r="K76" s="12" t="s">
        <v>531</v>
      </c>
      <c r="L76" s="46">
        <v>1500</v>
      </c>
      <c r="M76" s="4"/>
      <c r="N76" s="2">
        <v>1</v>
      </c>
    </row>
    <row r="77" spans="1:16" ht="69.75" customHeight="1" x14ac:dyDescent="0.35">
      <c r="A77" s="37">
        <f t="shared" si="15"/>
        <v>55</v>
      </c>
      <c r="B77" s="12" t="s">
        <v>168</v>
      </c>
      <c r="C77" s="13" t="s">
        <v>169</v>
      </c>
      <c r="D77" s="217">
        <v>101500</v>
      </c>
      <c r="E77" s="217">
        <v>91700</v>
      </c>
      <c r="F77" s="217">
        <v>0</v>
      </c>
      <c r="G77" s="217">
        <f>D77-E77</f>
        <v>9800</v>
      </c>
      <c r="H77" s="217">
        <v>91700</v>
      </c>
      <c r="I77" s="70">
        <v>0</v>
      </c>
      <c r="J77" s="13" t="s">
        <v>170</v>
      </c>
      <c r="K77" s="12" t="s">
        <v>170</v>
      </c>
      <c r="L77" s="236">
        <v>-1300</v>
      </c>
      <c r="M77" s="4"/>
      <c r="N77" s="2">
        <v>1</v>
      </c>
    </row>
    <row r="78" spans="1:16" ht="71.25" customHeight="1" x14ac:dyDescent="0.35">
      <c r="A78" s="37">
        <f t="shared" si="15"/>
        <v>56</v>
      </c>
      <c r="B78" s="45" t="s">
        <v>171</v>
      </c>
      <c r="C78" s="13" t="s">
        <v>172</v>
      </c>
      <c r="D78" s="217">
        <v>44300</v>
      </c>
      <c r="E78" s="217">
        <v>37200</v>
      </c>
      <c r="F78" s="217">
        <v>0</v>
      </c>
      <c r="G78" s="217">
        <f>D78-E78</f>
        <v>7100</v>
      </c>
      <c r="H78" s="217">
        <v>37200</v>
      </c>
      <c r="I78" s="70">
        <v>0</v>
      </c>
      <c r="J78" s="13" t="s">
        <v>173</v>
      </c>
      <c r="K78" s="12" t="s">
        <v>174</v>
      </c>
      <c r="L78" s="46">
        <v>17200</v>
      </c>
      <c r="M78" s="4"/>
      <c r="N78" s="2">
        <v>1</v>
      </c>
    </row>
    <row r="79" spans="1:16" ht="59.25" customHeight="1" x14ac:dyDescent="0.35">
      <c r="A79" s="37">
        <f t="shared" si="15"/>
        <v>57</v>
      </c>
      <c r="B79" s="12" t="s">
        <v>175</v>
      </c>
      <c r="C79" s="13" t="s">
        <v>176</v>
      </c>
      <c r="D79" s="218">
        <v>15000</v>
      </c>
      <c r="E79" s="218">
        <v>14900</v>
      </c>
      <c r="F79" s="217">
        <v>0</v>
      </c>
      <c r="G79" s="219">
        <f>D79-E79</f>
        <v>100</v>
      </c>
      <c r="H79" s="218">
        <v>14900</v>
      </c>
      <c r="I79" s="71">
        <v>0</v>
      </c>
      <c r="J79" s="13" t="s">
        <v>177</v>
      </c>
      <c r="K79" s="12" t="s">
        <v>178</v>
      </c>
      <c r="L79" s="236">
        <v>-100</v>
      </c>
      <c r="M79" s="4"/>
      <c r="N79" s="2">
        <v>1</v>
      </c>
    </row>
    <row r="80" spans="1:16" ht="32.25" customHeight="1" x14ac:dyDescent="0.35">
      <c r="A80" s="6" t="s">
        <v>41</v>
      </c>
      <c r="B80" s="7" t="s">
        <v>179</v>
      </c>
      <c r="C80" s="6"/>
      <c r="D80" s="15"/>
      <c r="E80" s="15"/>
      <c r="F80" s="15"/>
      <c r="G80" s="15"/>
      <c r="H80" s="15"/>
      <c r="I80" s="46"/>
      <c r="J80" s="44"/>
      <c r="K80" s="12"/>
      <c r="L80" s="238"/>
      <c r="M80" s="4"/>
    </row>
    <row r="81" spans="1:16" ht="61.5" customHeight="1" x14ac:dyDescent="0.35">
      <c r="A81" s="37">
        <f>A79+1</f>
        <v>58</v>
      </c>
      <c r="B81" s="12" t="s">
        <v>180</v>
      </c>
      <c r="C81" s="13" t="s">
        <v>181</v>
      </c>
      <c r="D81" s="214">
        <v>3000</v>
      </c>
      <c r="E81" s="214">
        <v>3000</v>
      </c>
      <c r="F81" s="214">
        <v>0</v>
      </c>
      <c r="G81" s="214">
        <v>0</v>
      </c>
      <c r="H81" s="214">
        <v>3000</v>
      </c>
      <c r="I81" s="42">
        <v>0</v>
      </c>
      <c r="J81" s="13" t="s">
        <v>182</v>
      </c>
      <c r="K81" s="12" t="s">
        <v>538</v>
      </c>
      <c r="L81" s="46"/>
      <c r="M81" s="4"/>
      <c r="O81" s="2">
        <v>1</v>
      </c>
    </row>
    <row r="82" spans="1:16" ht="67.5" customHeight="1" x14ac:dyDescent="0.35">
      <c r="A82" s="37">
        <f>A81+1</f>
        <v>59</v>
      </c>
      <c r="B82" s="47" t="s">
        <v>183</v>
      </c>
      <c r="C82" s="13" t="s">
        <v>184</v>
      </c>
      <c r="D82" s="214"/>
      <c r="E82" s="214"/>
      <c r="F82" s="214"/>
      <c r="G82" s="214"/>
      <c r="H82" s="214">
        <v>32000</v>
      </c>
      <c r="I82" s="42">
        <v>0</v>
      </c>
      <c r="J82" s="13" t="s">
        <v>185</v>
      </c>
      <c r="K82" s="12" t="s">
        <v>532</v>
      </c>
      <c r="L82" s="46"/>
      <c r="M82" s="4"/>
      <c r="O82" s="2">
        <v>1</v>
      </c>
    </row>
    <row r="83" spans="1:16" ht="29.25" customHeight="1" x14ac:dyDescent="0.35">
      <c r="A83" s="6" t="s">
        <v>89</v>
      </c>
      <c r="B83" s="7" t="s">
        <v>90</v>
      </c>
      <c r="C83" s="6"/>
      <c r="D83" s="15"/>
      <c r="E83" s="15"/>
      <c r="F83" s="15"/>
      <c r="G83" s="15"/>
      <c r="H83" s="15"/>
      <c r="I83" s="46"/>
      <c r="J83" s="44"/>
      <c r="K83" s="12"/>
      <c r="L83" s="238"/>
      <c r="M83" s="4"/>
    </row>
    <row r="84" spans="1:16" ht="53.25" customHeight="1" x14ac:dyDescent="0.35">
      <c r="A84" s="11">
        <f>A82+1</f>
        <v>60</v>
      </c>
      <c r="B84" s="47" t="s">
        <v>499</v>
      </c>
      <c r="C84" s="34" t="s">
        <v>172</v>
      </c>
      <c r="D84" s="15">
        <v>100400</v>
      </c>
      <c r="E84" s="15">
        <v>89000</v>
      </c>
      <c r="F84" s="15">
        <v>0</v>
      </c>
      <c r="G84" s="15">
        <v>11400</v>
      </c>
      <c r="H84" s="15">
        <v>89000</v>
      </c>
      <c r="I84" s="46">
        <v>0</v>
      </c>
      <c r="J84" s="13" t="s">
        <v>186</v>
      </c>
      <c r="K84" s="12" t="s">
        <v>533</v>
      </c>
      <c r="L84" s="46"/>
      <c r="M84" s="4"/>
      <c r="P84" s="2">
        <v>1</v>
      </c>
    </row>
    <row r="85" spans="1:16" ht="42.75" customHeight="1" x14ac:dyDescent="0.35">
      <c r="A85" s="11">
        <f t="shared" ref="A85:A91" si="16">A84+1</f>
        <v>61</v>
      </c>
      <c r="B85" s="47" t="s">
        <v>500</v>
      </c>
      <c r="C85" s="13" t="s">
        <v>172</v>
      </c>
      <c r="D85" s="15">
        <v>199600</v>
      </c>
      <c r="E85" s="15">
        <v>186700</v>
      </c>
      <c r="F85" s="15">
        <v>0</v>
      </c>
      <c r="G85" s="15">
        <f>D85-E85</f>
        <v>12900</v>
      </c>
      <c r="H85" s="15"/>
      <c r="I85" s="46">
        <v>0</v>
      </c>
      <c r="J85" s="13" t="s">
        <v>187</v>
      </c>
      <c r="K85" s="12" t="s">
        <v>534</v>
      </c>
      <c r="L85" s="46"/>
      <c r="M85" s="4"/>
      <c r="P85" s="2">
        <v>1</v>
      </c>
    </row>
    <row r="86" spans="1:16" ht="63.75" customHeight="1" x14ac:dyDescent="0.35">
      <c r="A86" s="11">
        <f t="shared" si="16"/>
        <v>62</v>
      </c>
      <c r="B86" s="12" t="s">
        <v>501</v>
      </c>
      <c r="C86" s="13" t="s">
        <v>181</v>
      </c>
      <c r="D86" s="214">
        <v>2200</v>
      </c>
      <c r="E86" s="214">
        <v>1900</v>
      </c>
      <c r="F86" s="15">
        <v>0</v>
      </c>
      <c r="G86" s="214">
        <f>D86-E86</f>
        <v>300</v>
      </c>
      <c r="H86" s="214">
        <v>1900</v>
      </c>
      <c r="I86" s="46">
        <v>0</v>
      </c>
      <c r="J86" s="13" t="s">
        <v>188</v>
      </c>
      <c r="K86" s="12" t="s">
        <v>535</v>
      </c>
      <c r="L86" s="46">
        <v>100</v>
      </c>
      <c r="M86" s="4"/>
      <c r="P86" s="2">
        <v>1</v>
      </c>
    </row>
    <row r="87" spans="1:16" ht="62.25" customHeight="1" x14ac:dyDescent="0.35">
      <c r="A87" s="11">
        <f t="shared" si="16"/>
        <v>63</v>
      </c>
      <c r="B87" s="32" t="s">
        <v>502</v>
      </c>
      <c r="C87" s="34" t="s">
        <v>189</v>
      </c>
      <c r="D87" s="214">
        <v>197800</v>
      </c>
      <c r="E87" s="214">
        <v>184100</v>
      </c>
      <c r="F87" s="214">
        <v>0</v>
      </c>
      <c r="G87" s="214">
        <f>D87-E87</f>
        <v>13700</v>
      </c>
      <c r="H87" s="214"/>
      <c r="I87" s="42">
        <v>0</v>
      </c>
      <c r="J87" s="13" t="s">
        <v>190</v>
      </c>
      <c r="K87" s="12" t="s">
        <v>405</v>
      </c>
      <c r="L87" s="46">
        <v>38100</v>
      </c>
      <c r="M87" s="4"/>
      <c r="P87" s="2">
        <v>1</v>
      </c>
    </row>
    <row r="88" spans="1:16" ht="48.75" customHeight="1" x14ac:dyDescent="0.35">
      <c r="A88" s="11">
        <f t="shared" si="16"/>
        <v>64</v>
      </c>
      <c r="B88" s="47" t="s">
        <v>191</v>
      </c>
      <c r="C88" s="34" t="s">
        <v>156</v>
      </c>
      <c r="D88" s="214"/>
      <c r="E88" s="214"/>
      <c r="F88" s="214"/>
      <c r="G88" s="214"/>
      <c r="H88" s="214">
        <v>19000</v>
      </c>
      <c r="I88" s="42">
        <v>0</v>
      </c>
      <c r="J88" s="13" t="s">
        <v>192</v>
      </c>
      <c r="K88" s="12" t="s">
        <v>536</v>
      </c>
      <c r="L88" s="46">
        <v>6000</v>
      </c>
      <c r="M88" s="4"/>
      <c r="P88" s="2">
        <v>1</v>
      </c>
    </row>
    <row r="89" spans="1:16" ht="60.75" customHeight="1" x14ac:dyDescent="0.35">
      <c r="A89" s="11">
        <f t="shared" si="16"/>
        <v>65</v>
      </c>
      <c r="B89" s="32" t="s">
        <v>193</v>
      </c>
      <c r="C89" s="34" t="s">
        <v>172</v>
      </c>
      <c r="D89" s="214">
        <v>10000</v>
      </c>
      <c r="E89" s="214">
        <v>10000</v>
      </c>
      <c r="F89" s="214">
        <v>0</v>
      </c>
      <c r="G89" s="214">
        <v>0</v>
      </c>
      <c r="H89" s="214">
        <v>10000</v>
      </c>
      <c r="I89" s="42">
        <v>0</v>
      </c>
      <c r="J89" s="13" t="s">
        <v>194</v>
      </c>
      <c r="K89" s="12" t="s">
        <v>537</v>
      </c>
      <c r="L89" s="46">
        <v>6300</v>
      </c>
      <c r="M89" s="4"/>
      <c r="P89" s="2">
        <v>1</v>
      </c>
    </row>
    <row r="90" spans="1:16" ht="58.5" customHeight="1" x14ac:dyDescent="0.35">
      <c r="A90" s="11">
        <f t="shared" si="16"/>
        <v>66</v>
      </c>
      <c r="B90" s="12" t="s">
        <v>195</v>
      </c>
      <c r="C90" s="13" t="s">
        <v>196</v>
      </c>
      <c r="D90" s="217">
        <v>10000</v>
      </c>
      <c r="E90" s="217">
        <v>9300</v>
      </c>
      <c r="F90" s="217">
        <v>0</v>
      </c>
      <c r="G90" s="217">
        <f>D90-E90</f>
        <v>700</v>
      </c>
      <c r="H90" s="217">
        <v>9300</v>
      </c>
      <c r="I90" s="70">
        <v>0</v>
      </c>
      <c r="J90" s="21"/>
      <c r="K90" s="12" t="s">
        <v>404</v>
      </c>
      <c r="L90" s="236">
        <v>-700</v>
      </c>
      <c r="M90" s="4"/>
      <c r="P90" s="2">
        <v>1</v>
      </c>
    </row>
    <row r="91" spans="1:16" ht="54.75" customHeight="1" x14ac:dyDescent="0.35">
      <c r="A91" s="11">
        <f t="shared" si="16"/>
        <v>67</v>
      </c>
      <c r="B91" s="47" t="s">
        <v>197</v>
      </c>
      <c r="C91" s="13" t="s">
        <v>172</v>
      </c>
      <c r="D91" s="220"/>
      <c r="E91" s="220"/>
      <c r="F91" s="220"/>
      <c r="G91" s="220"/>
      <c r="H91" s="220">
        <v>6000</v>
      </c>
      <c r="I91" s="72">
        <v>0</v>
      </c>
      <c r="J91" s="21"/>
      <c r="K91" s="12" t="s">
        <v>403</v>
      </c>
      <c r="L91" s="236">
        <v>-14000</v>
      </c>
      <c r="M91" s="4"/>
      <c r="P91" s="2">
        <v>1</v>
      </c>
    </row>
    <row r="92" spans="1:16" ht="36.75" customHeight="1" x14ac:dyDescent="0.35">
      <c r="A92" s="48" t="s">
        <v>198</v>
      </c>
      <c r="B92" s="49" t="s">
        <v>199</v>
      </c>
      <c r="C92" s="17"/>
      <c r="D92" s="27">
        <f>SUM(D94:D96)</f>
        <v>321000</v>
      </c>
      <c r="E92" s="27">
        <f t="shared" ref="E92:K92" si="17">SUM(E94:E96)</f>
        <v>210000</v>
      </c>
      <c r="F92" s="27">
        <f t="shared" si="17"/>
        <v>0</v>
      </c>
      <c r="G92" s="27">
        <f t="shared" si="17"/>
        <v>111000</v>
      </c>
      <c r="H92" s="27">
        <f t="shared" si="17"/>
        <v>0</v>
      </c>
      <c r="I92" s="68">
        <f t="shared" si="17"/>
        <v>0</v>
      </c>
      <c r="J92" s="27">
        <f t="shared" si="17"/>
        <v>0</v>
      </c>
      <c r="K92" s="12">
        <f t="shared" si="17"/>
        <v>0</v>
      </c>
      <c r="L92" s="68">
        <f>SUM(L94:L96)</f>
        <v>203000</v>
      </c>
      <c r="M92" s="28"/>
    </row>
    <row r="93" spans="1:16" ht="31.5" customHeight="1" x14ac:dyDescent="0.35">
      <c r="A93" s="6"/>
      <c r="B93" s="7" t="s">
        <v>103</v>
      </c>
      <c r="C93" s="6"/>
      <c r="D93" s="213"/>
      <c r="E93" s="213"/>
      <c r="F93" s="213"/>
      <c r="G93" s="213"/>
      <c r="H93" s="213"/>
      <c r="I93" s="30"/>
      <c r="J93" s="9"/>
      <c r="K93" s="12"/>
      <c r="L93" s="46"/>
      <c r="M93" s="4"/>
    </row>
    <row r="94" spans="1:16" ht="57" customHeight="1" x14ac:dyDescent="0.35">
      <c r="A94" s="11">
        <f>A91+1</f>
        <v>68</v>
      </c>
      <c r="B94" s="50" t="s">
        <v>200</v>
      </c>
      <c r="C94" s="11" t="s">
        <v>201</v>
      </c>
      <c r="D94" s="15">
        <v>151000</v>
      </c>
      <c r="E94" s="15">
        <v>99000</v>
      </c>
      <c r="F94" s="213"/>
      <c r="G94" s="15">
        <f>D94-E94</f>
        <v>52000</v>
      </c>
      <c r="H94" s="15"/>
      <c r="I94" s="30"/>
      <c r="J94" s="21" t="s">
        <v>202</v>
      </c>
      <c r="K94" s="12" t="s">
        <v>203</v>
      </c>
      <c r="L94" s="46">
        <v>99000</v>
      </c>
      <c r="M94" s="4"/>
      <c r="N94" s="2">
        <v>1</v>
      </c>
    </row>
    <row r="95" spans="1:16" s="55" customFormat="1" ht="69" customHeight="1" x14ac:dyDescent="0.35">
      <c r="A95" s="51">
        <f>A94+1</f>
        <v>69</v>
      </c>
      <c r="B95" s="52" t="s">
        <v>418</v>
      </c>
      <c r="C95" s="51" t="s">
        <v>419</v>
      </c>
      <c r="D95" s="221">
        <v>25000</v>
      </c>
      <c r="E95" s="221">
        <v>21000</v>
      </c>
      <c r="F95" s="222"/>
      <c r="G95" s="221">
        <f>D95-E95</f>
        <v>4000</v>
      </c>
      <c r="H95" s="221"/>
      <c r="I95" s="74"/>
      <c r="J95" s="53"/>
      <c r="K95" s="86" t="s">
        <v>503</v>
      </c>
      <c r="L95" s="73">
        <v>19000</v>
      </c>
      <c r="M95" s="54"/>
      <c r="N95" s="2">
        <v>1</v>
      </c>
      <c r="O95" s="2"/>
    </row>
    <row r="96" spans="1:16" ht="68.25" customHeight="1" x14ac:dyDescent="0.35">
      <c r="A96" s="11">
        <f>A95+1</f>
        <v>70</v>
      </c>
      <c r="B96" s="50" t="s">
        <v>204</v>
      </c>
      <c r="C96" s="11" t="s">
        <v>205</v>
      </c>
      <c r="D96" s="15">
        <v>145000</v>
      </c>
      <c r="E96" s="15">
        <v>90000</v>
      </c>
      <c r="F96" s="15"/>
      <c r="G96" s="15">
        <f>D96-E96</f>
        <v>55000</v>
      </c>
      <c r="H96" s="15"/>
      <c r="I96" s="30"/>
      <c r="J96" s="21" t="s">
        <v>206</v>
      </c>
      <c r="K96" s="12" t="s">
        <v>207</v>
      </c>
      <c r="L96" s="46">
        <v>85000</v>
      </c>
      <c r="M96" s="4"/>
      <c r="N96" s="2">
        <v>1</v>
      </c>
    </row>
    <row r="97" spans="1:15" ht="34.5" customHeight="1" x14ac:dyDescent="0.35">
      <c r="A97" s="48" t="s">
        <v>208</v>
      </c>
      <c r="B97" s="49" t="s">
        <v>209</v>
      </c>
      <c r="C97" s="17"/>
      <c r="D97" s="27">
        <f>SUM(D99:D120)</f>
        <v>35600</v>
      </c>
      <c r="E97" s="27">
        <f t="shared" ref="E97:K97" si="18">SUM(E99:E120)</f>
        <v>31000</v>
      </c>
      <c r="F97" s="27">
        <f t="shared" si="18"/>
        <v>0</v>
      </c>
      <c r="G97" s="27">
        <f t="shared" si="18"/>
        <v>4600</v>
      </c>
      <c r="H97" s="27">
        <f t="shared" si="18"/>
        <v>226200</v>
      </c>
      <c r="I97" s="68">
        <f t="shared" si="18"/>
        <v>0</v>
      </c>
      <c r="J97" s="27">
        <f t="shared" si="18"/>
        <v>0</v>
      </c>
      <c r="K97" s="12">
        <f t="shared" si="18"/>
        <v>0</v>
      </c>
      <c r="L97" s="27">
        <f>SUM(L99:L120)</f>
        <v>4100</v>
      </c>
      <c r="M97" s="28"/>
    </row>
    <row r="98" spans="1:15" ht="30.75" customHeight="1" x14ac:dyDescent="0.35">
      <c r="A98" s="39" t="s">
        <v>15</v>
      </c>
      <c r="B98" s="7" t="s">
        <v>179</v>
      </c>
      <c r="C98" s="56"/>
      <c r="D98" s="223"/>
      <c r="E98" s="223"/>
      <c r="F98" s="223"/>
      <c r="G98" s="223"/>
      <c r="H98" s="216"/>
      <c r="I98" s="75"/>
      <c r="J98" s="57"/>
      <c r="K98" s="12"/>
      <c r="L98" s="46"/>
      <c r="M98" s="4"/>
    </row>
    <row r="99" spans="1:15" ht="66" customHeight="1" x14ac:dyDescent="0.35">
      <c r="A99" s="11">
        <f>A96+1</f>
        <v>71</v>
      </c>
      <c r="B99" s="12" t="s">
        <v>504</v>
      </c>
      <c r="C99" s="13" t="s">
        <v>210</v>
      </c>
      <c r="D99" s="15"/>
      <c r="E99" s="214"/>
      <c r="F99" s="214"/>
      <c r="G99" s="214"/>
      <c r="H99" s="214">
        <v>7000</v>
      </c>
      <c r="I99" s="42"/>
      <c r="J99" s="13" t="s">
        <v>211</v>
      </c>
      <c r="K99" s="12" t="s">
        <v>211</v>
      </c>
      <c r="L99" s="46"/>
      <c r="M99" s="4"/>
      <c r="O99" s="2">
        <v>1</v>
      </c>
    </row>
    <row r="100" spans="1:15" ht="57.75" customHeight="1" x14ac:dyDescent="0.35">
      <c r="A100" s="11">
        <f t="shared" ref="A100:A117" si="19">A99+1</f>
        <v>72</v>
      </c>
      <c r="B100" s="12" t="s">
        <v>505</v>
      </c>
      <c r="C100" s="13" t="s">
        <v>212</v>
      </c>
      <c r="D100" s="15"/>
      <c r="E100" s="214"/>
      <c r="F100" s="214"/>
      <c r="G100" s="214"/>
      <c r="H100" s="214">
        <v>8000</v>
      </c>
      <c r="I100" s="42"/>
      <c r="J100" s="13" t="s">
        <v>213</v>
      </c>
      <c r="K100" s="12" t="s">
        <v>213</v>
      </c>
      <c r="L100" s="46"/>
      <c r="M100" s="4"/>
      <c r="O100" s="2">
        <v>1</v>
      </c>
    </row>
    <row r="101" spans="1:15" ht="55.5" customHeight="1" x14ac:dyDescent="0.35">
      <c r="A101" s="11">
        <f t="shared" si="19"/>
        <v>73</v>
      </c>
      <c r="B101" s="12" t="s">
        <v>506</v>
      </c>
      <c r="C101" s="13" t="s">
        <v>214</v>
      </c>
      <c r="D101" s="15"/>
      <c r="E101" s="214"/>
      <c r="F101" s="214"/>
      <c r="G101" s="214"/>
      <c r="H101" s="214">
        <v>7000</v>
      </c>
      <c r="I101" s="42"/>
      <c r="J101" s="13" t="s">
        <v>215</v>
      </c>
      <c r="K101" s="12" t="s">
        <v>215</v>
      </c>
      <c r="L101" s="46"/>
      <c r="M101" s="4"/>
      <c r="O101" s="2">
        <v>1</v>
      </c>
    </row>
    <row r="102" spans="1:15" ht="61.5" customHeight="1" x14ac:dyDescent="0.35">
      <c r="A102" s="11">
        <f t="shared" si="19"/>
        <v>74</v>
      </c>
      <c r="B102" s="12" t="s">
        <v>507</v>
      </c>
      <c r="C102" s="13" t="s">
        <v>214</v>
      </c>
      <c r="D102" s="15"/>
      <c r="E102" s="214"/>
      <c r="F102" s="214"/>
      <c r="G102" s="214"/>
      <c r="H102" s="214">
        <v>4000</v>
      </c>
      <c r="I102" s="42"/>
      <c r="J102" s="13" t="s">
        <v>215</v>
      </c>
      <c r="K102" s="12" t="s">
        <v>215</v>
      </c>
      <c r="L102" s="46"/>
      <c r="M102" s="4"/>
      <c r="O102" s="2">
        <v>1</v>
      </c>
    </row>
    <row r="103" spans="1:15" ht="69.75" customHeight="1" x14ac:dyDescent="0.35">
      <c r="A103" s="11">
        <f t="shared" si="19"/>
        <v>75</v>
      </c>
      <c r="B103" s="12" t="s">
        <v>508</v>
      </c>
      <c r="C103" s="13" t="s">
        <v>214</v>
      </c>
      <c r="D103" s="15"/>
      <c r="E103" s="214"/>
      <c r="F103" s="214"/>
      <c r="G103" s="214"/>
      <c r="H103" s="214">
        <v>1000</v>
      </c>
      <c r="I103" s="42"/>
      <c r="J103" s="13" t="s">
        <v>216</v>
      </c>
      <c r="K103" s="12" t="s">
        <v>216</v>
      </c>
      <c r="L103" s="46"/>
      <c r="M103" s="4"/>
      <c r="O103" s="2">
        <v>1</v>
      </c>
    </row>
    <row r="104" spans="1:15" ht="63.75" customHeight="1" x14ac:dyDescent="0.35">
      <c r="A104" s="11">
        <f t="shared" si="19"/>
        <v>76</v>
      </c>
      <c r="B104" s="12" t="s">
        <v>509</v>
      </c>
      <c r="C104" s="13" t="s">
        <v>217</v>
      </c>
      <c r="D104" s="15"/>
      <c r="E104" s="214"/>
      <c r="F104" s="214"/>
      <c r="G104" s="214"/>
      <c r="H104" s="214">
        <v>26000</v>
      </c>
      <c r="I104" s="42"/>
      <c r="J104" s="13" t="s">
        <v>218</v>
      </c>
      <c r="K104" s="12" t="s">
        <v>218</v>
      </c>
      <c r="L104" s="46"/>
      <c r="M104" s="4"/>
      <c r="O104" s="2">
        <v>1</v>
      </c>
    </row>
    <row r="105" spans="1:15" ht="72.75" customHeight="1" x14ac:dyDescent="0.35">
      <c r="A105" s="11">
        <f t="shared" si="19"/>
        <v>77</v>
      </c>
      <c r="B105" s="12" t="s">
        <v>510</v>
      </c>
      <c r="C105" s="13" t="s">
        <v>219</v>
      </c>
      <c r="D105" s="15"/>
      <c r="E105" s="214"/>
      <c r="F105" s="214"/>
      <c r="G105" s="214"/>
      <c r="H105" s="214">
        <v>20000</v>
      </c>
      <c r="I105" s="42"/>
      <c r="J105" s="13" t="s">
        <v>220</v>
      </c>
      <c r="K105" s="12" t="s">
        <v>220</v>
      </c>
      <c r="L105" s="46"/>
      <c r="M105" s="4"/>
      <c r="O105" s="2">
        <v>1</v>
      </c>
    </row>
    <row r="106" spans="1:15" ht="68.25" customHeight="1" x14ac:dyDescent="0.35">
      <c r="A106" s="11">
        <f t="shared" si="19"/>
        <v>78</v>
      </c>
      <c r="B106" s="12" t="s">
        <v>511</v>
      </c>
      <c r="C106" s="13" t="s">
        <v>221</v>
      </c>
      <c r="D106" s="15"/>
      <c r="E106" s="214"/>
      <c r="F106" s="214"/>
      <c r="G106" s="214"/>
      <c r="H106" s="214">
        <v>5000</v>
      </c>
      <c r="I106" s="42"/>
      <c r="J106" s="13" t="s">
        <v>222</v>
      </c>
      <c r="K106" s="12" t="s">
        <v>222</v>
      </c>
      <c r="L106" s="46"/>
      <c r="M106" s="4"/>
      <c r="O106" s="2">
        <v>1</v>
      </c>
    </row>
    <row r="107" spans="1:15" ht="66.75" customHeight="1" x14ac:dyDescent="0.35">
      <c r="A107" s="11">
        <f t="shared" si="19"/>
        <v>79</v>
      </c>
      <c r="B107" s="12" t="s">
        <v>512</v>
      </c>
      <c r="C107" s="13" t="s">
        <v>221</v>
      </c>
      <c r="D107" s="15"/>
      <c r="E107" s="214"/>
      <c r="F107" s="214"/>
      <c r="G107" s="214"/>
      <c r="H107" s="214">
        <v>5000</v>
      </c>
      <c r="I107" s="42"/>
      <c r="J107" s="13" t="s">
        <v>213</v>
      </c>
      <c r="K107" s="12" t="s">
        <v>213</v>
      </c>
      <c r="L107" s="46"/>
      <c r="M107" s="4"/>
      <c r="O107" s="2">
        <v>1</v>
      </c>
    </row>
    <row r="108" spans="1:15" ht="66.75" customHeight="1" x14ac:dyDescent="0.35">
      <c r="A108" s="11">
        <f t="shared" si="19"/>
        <v>80</v>
      </c>
      <c r="B108" s="12" t="s">
        <v>513</v>
      </c>
      <c r="C108" s="13" t="s">
        <v>223</v>
      </c>
      <c r="D108" s="15"/>
      <c r="E108" s="214"/>
      <c r="F108" s="214"/>
      <c r="G108" s="214"/>
      <c r="H108" s="214">
        <v>4500</v>
      </c>
      <c r="I108" s="42"/>
      <c r="J108" s="13" t="s">
        <v>224</v>
      </c>
      <c r="K108" s="12" t="s">
        <v>224</v>
      </c>
      <c r="L108" s="46"/>
      <c r="M108" s="4"/>
      <c r="O108" s="2">
        <v>1</v>
      </c>
    </row>
    <row r="109" spans="1:15" ht="68.25" customHeight="1" x14ac:dyDescent="0.35">
      <c r="A109" s="11">
        <f t="shared" si="19"/>
        <v>81</v>
      </c>
      <c r="B109" s="12" t="s">
        <v>514</v>
      </c>
      <c r="C109" s="13" t="s">
        <v>223</v>
      </c>
      <c r="D109" s="15"/>
      <c r="E109" s="214"/>
      <c r="F109" s="214"/>
      <c r="G109" s="214"/>
      <c r="H109" s="214">
        <v>15000</v>
      </c>
      <c r="I109" s="42"/>
      <c r="J109" s="13" t="s">
        <v>225</v>
      </c>
      <c r="K109" s="12" t="s">
        <v>225</v>
      </c>
      <c r="L109" s="46"/>
      <c r="M109" s="4"/>
      <c r="O109" s="2">
        <v>1</v>
      </c>
    </row>
    <row r="110" spans="1:15" ht="72" customHeight="1" x14ac:dyDescent="0.35">
      <c r="A110" s="11">
        <f t="shared" si="19"/>
        <v>82</v>
      </c>
      <c r="B110" s="12" t="s">
        <v>515</v>
      </c>
      <c r="C110" s="13" t="s">
        <v>223</v>
      </c>
      <c r="D110" s="15"/>
      <c r="E110" s="214"/>
      <c r="F110" s="214"/>
      <c r="G110" s="214"/>
      <c r="H110" s="214">
        <v>8500</v>
      </c>
      <c r="I110" s="42"/>
      <c r="J110" s="13" t="s">
        <v>225</v>
      </c>
      <c r="K110" s="12" t="s">
        <v>225</v>
      </c>
      <c r="L110" s="46"/>
      <c r="M110" s="4"/>
      <c r="O110" s="2">
        <v>1</v>
      </c>
    </row>
    <row r="111" spans="1:15" ht="65.25" customHeight="1" x14ac:dyDescent="0.35">
      <c r="A111" s="11">
        <f t="shared" si="19"/>
        <v>83</v>
      </c>
      <c r="B111" s="12" t="s">
        <v>516</v>
      </c>
      <c r="C111" s="13" t="s">
        <v>223</v>
      </c>
      <c r="D111" s="15"/>
      <c r="E111" s="214"/>
      <c r="F111" s="214"/>
      <c r="G111" s="214"/>
      <c r="H111" s="214">
        <v>15000</v>
      </c>
      <c r="I111" s="42"/>
      <c r="J111" s="13" t="s">
        <v>225</v>
      </c>
      <c r="K111" s="12" t="s">
        <v>225</v>
      </c>
      <c r="L111" s="46"/>
      <c r="M111" s="4"/>
      <c r="O111" s="2">
        <v>1</v>
      </c>
    </row>
    <row r="112" spans="1:15" ht="54.75" customHeight="1" x14ac:dyDescent="0.35">
      <c r="A112" s="11">
        <f t="shared" si="19"/>
        <v>84</v>
      </c>
      <c r="B112" s="12" t="s">
        <v>517</v>
      </c>
      <c r="C112" s="13" t="s">
        <v>226</v>
      </c>
      <c r="D112" s="15"/>
      <c r="E112" s="214"/>
      <c r="F112" s="214"/>
      <c r="G112" s="214"/>
      <c r="H112" s="214">
        <v>13000</v>
      </c>
      <c r="I112" s="42"/>
      <c r="J112" s="13" t="s">
        <v>227</v>
      </c>
      <c r="K112" s="12" t="s">
        <v>227</v>
      </c>
      <c r="L112" s="46"/>
      <c r="M112" s="4"/>
      <c r="O112" s="2">
        <v>1</v>
      </c>
    </row>
    <row r="113" spans="1:16" ht="56.25" customHeight="1" x14ac:dyDescent="0.35">
      <c r="A113" s="11">
        <f t="shared" si="19"/>
        <v>85</v>
      </c>
      <c r="B113" s="12" t="s">
        <v>518</v>
      </c>
      <c r="C113" s="13" t="s">
        <v>228</v>
      </c>
      <c r="D113" s="15"/>
      <c r="E113" s="214"/>
      <c r="F113" s="214"/>
      <c r="G113" s="214"/>
      <c r="H113" s="214">
        <v>5100</v>
      </c>
      <c r="I113" s="42"/>
      <c r="J113" s="13" t="s">
        <v>229</v>
      </c>
      <c r="K113" s="12" t="s">
        <v>229</v>
      </c>
      <c r="L113" s="46"/>
      <c r="M113" s="4"/>
      <c r="O113" s="2">
        <v>1</v>
      </c>
    </row>
    <row r="114" spans="1:16" ht="69" customHeight="1" x14ac:dyDescent="0.35">
      <c r="A114" s="11">
        <f t="shared" si="19"/>
        <v>86</v>
      </c>
      <c r="B114" s="12" t="s">
        <v>519</v>
      </c>
      <c r="C114" s="13" t="s">
        <v>228</v>
      </c>
      <c r="D114" s="15"/>
      <c r="E114" s="214"/>
      <c r="F114" s="214"/>
      <c r="G114" s="214"/>
      <c r="H114" s="214">
        <v>5100</v>
      </c>
      <c r="I114" s="42"/>
      <c r="J114" s="13" t="s">
        <v>229</v>
      </c>
      <c r="K114" s="12" t="s">
        <v>229</v>
      </c>
      <c r="L114" s="46"/>
      <c r="M114" s="4"/>
      <c r="O114" s="2">
        <v>1</v>
      </c>
    </row>
    <row r="115" spans="1:16" ht="61.5" customHeight="1" x14ac:dyDescent="0.35">
      <c r="A115" s="11">
        <f t="shared" si="19"/>
        <v>87</v>
      </c>
      <c r="B115" s="12" t="s">
        <v>520</v>
      </c>
      <c r="C115" s="13" t="s">
        <v>230</v>
      </c>
      <c r="D115" s="15"/>
      <c r="E115" s="214"/>
      <c r="F115" s="214"/>
      <c r="G115" s="214"/>
      <c r="H115" s="214">
        <v>5000</v>
      </c>
      <c r="I115" s="42"/>
      <c r="J115" s="13" t="s">
        <v>231</v>
      </c>
      <c r="K115" s="12" t="s">
        <v>231</v>
      </c>
      <c r="L115" s="46"/>
      <c r="M115" s="4"/>
      <c r="O115" s="2">
        <v>1</v>
      </c>
    </row>
    <row r="116" spans="1:16" ht="57.75" customHeight="1" x14ac:dyDescent="0.35">
      <c r="A116" s="11">
        <f t="shared" si="19"/>
        <v>88</v>
      </c>
      <c r="B116" s="12" t="s">
        <v>521</v>
      </c>
      <c r="C116" s="13" t="s">
        <v>232</v>
      </c>
      <c r="D116" s="15"/>
      <c r="E116" s="214"/>
      <c r="F116" s="214"/>
      <c r="G116" s="214"/>
      <c r="H116" s="214">
        <v>8000</v>
      </c>
      <c r="I116" s="42"/>
      <c r="J116" s="13" t="s">
        <v>213</v>
      </c>
      <c r="K116" s="12" t="s">
        <v>213</v>
      </c>
      <c r="L116" s="46"/>
      <c r="M116" s="4"/>
      <c r="O116" s="2">
        <v>1</v>
      </c>
    </row>
    <row r="117" spans="1:16" ht="53.25" customHeight="1" x14ac:dyDescent="0.35">
      <c r="A117" s="11">
        <f t="shared" si="19"/>
        <v>89</v>
      </c>
      <c r="B117" s="12" t="s">
        <v>522</v>
      </c>
      <c r="C117" s="13" t="s">
        <v>217</v>
      </c>
      <c r="D117" s="15"/>
      <c r="E117" s="214"/>
      <c r="F117" s="214"/>
      <c r="G117" s="214"/>
      <c r="H117" s="214">
        <v>2000</v>
      </c>
      <c r="I117" s="42"/>
      <c r="J117" s="13" t="s">
        <v>233</v>
      </c>
      <c r="K117" s="12" t="s">
        <v>233</v>
      </c>
      <c r="L117" s="46"/>
      <c r="M117" s="4"/>
      <c r="O117" s="2">
        <v>1</v>
      </c>
    </row>
    <row r="118" spans="1:16" ht="32.25" customHeight="1" x14ac:dyDescent="0.35">
      <c r="A118" s="34" t="s">
        <v>41</v>
      </c>
      <c r="B118" s="7" t="s">
        <v>103</v>
      </c>
      <c r="C118" s="56"/>
      <c r="D118" s="223"/>
      <c r="E118" s="223"/>
      <c r="F118" s="223"/>
      <c r="G118" s="223"/>
      <c r="H118" s="216">
        <f>SUM(H119:H120)</f>
        <v>31000</v>
      </c>
      <c r="I118" s="75"/>
      <c r="J118" s="57"/>
      <c r="K118" s="12"/>
      <c r="L118" s="75"/>
      <c r="M118" s="4"/>
    </row>
    <row r="119" spans="1:16" ht="59.25" customHeight="1" x14ac:dyDescent="0.35">
      <c r="A119" s="31">
        <f>A117+1</f>
        <v>90</v>
      </c>
      <c r="B119" s="32" t="s">
        <v>234</v>
      </c>
      <c r="C119" s="13" t="s">
        <v>235</v>
      </c>
      <c r="D119" s="214">
        <v>18000</v>
      </c>
      <c r="E119" s="214">
        <v>16000</v>
      </c>
      <c r="F119" s="214"/>
      <c r="G119" s="214">
        <f>D119-E119</f>
        <v>2000</v>
      </c>
      <c r="H119" s="214">
        <v>16000</v>
      </c>
      <c r="I119" s="42"/>
      <c r="J119" s="58" t="s">
        <v>236</v>
      </c>
      <c r="K119" s="12" t="s">
        <v>236</v>
      </c>
      <c r="L119" s="46">
        <v>3000</v>
      </c>
      <c r="M119" s="4"/>
      <c r="N119" s="2">
        <v>1</v>
      </c>
    </row>
    <row r="120" spans="1:16" ht="50.25" customHeight="1" x14ac:dyDescent="0.35">
      <c r="A120" s="31">
        <f>A119+1</f>
        <v>91</v>
      </c>
      <c r="B120" s="32" t="s">
        <v>237</v>
      </c>
      <c r="C120" s="13" t="s">
        <v>238</v>
      </c>
      <c r="D120" s="214">
        <v>17600</v>
      </c>
      <c r="E120" s="214">
        <v>15000</v>
      </c>
      <c r="F120" s="214"/>
      <c r="G120" s="214">
        <f>D120-E120</f>
        <v>2600</v>
      </c>
      <c r="H120" s="214">
        <f>E120</f>
        <v>15000</v>
      </c>
      <c r="I120" s="42"/>
      <c r="J120" s="58" t="s">
        <v>239</v>
      </c>
      <c r="K120" s="12" t="s">
        <v>239</v>
      </c>
      <c r="L120" s="46">
        <v>1100</v>
      </c>
      <c r="M120" s="4"/>
      <c r="N120" s="2">
        <v>1</v>
      </c>
    </row>
    <row r="121" spans="1:16" ht="39" customHeight="1" x14ac:dyDescent="0.35">
      <c r="A121" s="39" t="s">
        <v>240</v>
      </c>
      <c r="B121" s="49" t="s">
        <v>241</v>
      </c>
      <c r="C121" s="17"/>
      <c r="D121" s="27">
        <f>SUM(D122)</f>
        <v>52000</v>
      </c>
      <c r="E121" s="27">
        <f t="shared" ref="E121:L121" si="20">SUM(E122)</f>
        <v>22000</v>
      </c>
      <c r="F121" s="27">
        <f t="shared" si="20"/>
        <v>0</v>
      </c>
      <c r="G121" s="27">
        <f t="shared" si="20"/>
        <v>30000</v>
      </c>
      <c r="H121" s="27">
        <f t="shared" si="20"/>
        <v>22000</v>
      </c>
      <c r="I121" s="68">
        <f t="shared" si="20"/>
        <v>0</v>
      </c>
      <c r="J121" s="27">
        <f t="shared" si="20"/>
        <v>0</v>
      </c>
      <c r="K121" s="12">
        <f t="shared" si="20"/>
        <v>0</v>
      </c>
      <c r="L121" s="27">
        <f t="shared" si="20"/>
        <v>2000</v>
      </c>
      <c r="M121" s="28"/>
    </row>
    <row r="122" spans="1:16" ht="66.75" customHeight="1" x14ac:dyDescent="0.35">
      <c r="A122" s="31">
        <f>A120+1</f>
        <v>92</v>
      </c>
      <c r="B122" s="59" t="s">
        <v>242</v>
      </c>
      <c r="C122" s="60" t="s">
        <v>243</v>
      </c>
      <c r="D122" s="224">
        <v>52000</v>
      </c>
      <c r="E122" s="224">
        <v>22000</v>
      </c>
      <c r="F122" s="224"/>
      <c r="G122" s="225">
        <v>30000</v>
      </c>
      <c r="H122" s="224">
        <v>22000</v>
      </c>
      <c r="I122" s="77"/>
      <c r="J122" s="60" t="s">
        <v>523</v>
      </c>
      <c r="K122" s="12" t="s">
        <v>524</v>
      </c>
      <c r="L122" s="42">
        <v>2000</v>
      </c>
      <c r="M122" s="10"/>
      <c r="N122" s="2">
        <v>1</v>
      </c>
    </row>
    <row r="123" spans="1:16" ht="24" customHeight="1" x14ac:dyDescent="0.35">
      <c r="A123" s="39" t="s">
        <v>244</v>
      </c>
      <c r="B123" s="49" t="s">
        <v>245</v>
      </c>
      <c r="C123" s="60"/>
      <c r="D123" s="224">
        <f>SUM(D124:D125)</f>
        <v>519996</v>
      </c>
      <c r="E123" s="224">
        <f t="shared" ref="E123:F123" si="21">SUM(E124:E125)</f>
        <v>472996</v>
      </c>
      <c r="F123" s="224">
        <f t="shared" si="21"/>
        <v>0</v>
      </c>
      <c r="G123" s="224">
        <f>SUM(G124:G125)</f>
        <v>47000</v>
      </c>
      <c r="H123" s="224">
        <f t="shared" ref="H123:L123" si="22">SUM(H124:H125)</f>
        <v>0</v>
      </c>
      <c r="I123" s="76">
        <f t="shared" si="22"/>
        <v>0</v>
      </c>
      <c r="J123" s="61">
        <f t="shared" si="22"/>
        <v>0</v>
      </c>
      <c r="K123" s="87">
        <f t="shared" si="22"/>
        <v>0</v>
      </c>
      <c r="L123" s="42">
        <f t="shared" si="22"/>
        <v>117000</v>
      </c>
      <c r="M123" s="4"/>
    </row>
    <row r="124" spans="1:16" ht="152.25" customHeight="1" x14ac:dyDescent="0.35">
      <c r="A124" s="11">
        <f>A122+1</f>
        <v>93</v>
      </c>
      <c r="B124" s="50" t="s">
        <v>246</v>
      </c>
      <c r="C124" s="11" t="s">
        <v>247</v>
      </c>
      <c r="D124" s="226">
        <v>249000</v>
      </c>
      <c r="E124" s="226">
        <v>212000</v>
      </c>
      <c r="F124" s="220"/>
      <c r="G124" s="226">
        <v>37000</v>
      </c>
      <c r="H124" s="226"/>
      <c r="I124" s="67"/>
      <c r="J124" s="21" t="s">
        <v>248</v>
      </c>
      <c r="K124" s="12" t="s">
        <v>249</v>
      </c>
      <c r="L124" s="42">
        <v>63000</v>
      </c>
      <c r="M124" s="4"/>
      <c r="N124" s="2">
        <v>1</v>
      </c>
    </row>
    <row r="125" spans="1:16" ht="62.25" customHeight="1" x14ac:dyDescent="0.35">
      <c r="A125" s="11">
        <f>A124+1</f>
        <v>94</v>
      </c>
      <c r="B125" s="50" t="s">
        <v>250</v>
      </c>
      <c r="C125" s="11" t="s">
        <v>251</v>
      </c>
      <c r="D125" s="226">
        <v>270996</v>
      </c>
      <c r="E125" s="226">
        <v>260996</v>
      </c>
      <c r="F125" s="220"/>
      <c r="G125" s="226">
        <f>D125-E125</f>
        <v>10000</v>
      </c>
      <c r="H125" s="226"/>
      <c r="I125" s="67"/>
      <c r="J125" s="21"/>
      <c r="K125" s="12" t="s">
        <v>252</v>
      </c>
      <c r="L125" s="42">
        <v>54000</v>
      </c>
      <c r="M125" s="4"/>
      <c r="N125" s="2">
        <v>1</v>
      </c>
    </row>
    <row r="126" spans="1:16" ht="38.25" customHeight="1" x14ac:dyDescent="0.35">
      <c r="A126" s="6" t="s">
        <v>253</v>
      </c>
      <c r="B126" s="7" t="s">
        <v>254</v>
      </c>
      <c r="C126" s="6"/>
      <c r="D126" s="227">
        <f>SUM(D128:D131)</f>
        <v>693100</v>
      </c>
      <c r="E126" s="227">
        <f t="shared" ref="E126:H126" si="23">SUM(E128:E131)</f>
        <v>554480</v>
      </c>
      <c r="F126" s="227">
        <f>SUM(F128:F131)</f>
        <v>0</v>
      </c>
      <c r="G126" s="227">
        <f t="shared" si="23"/>
        <v>138620</v>
      </c>
      <c r="H126" s="227">
        <f t="shared" si="23"/>
        <v>81360</v>
      </c>
      <c r="I126" s="78">
        <f>SUM(I128:I131)</f>
        <v>0</v>
      </c>
      <c r="J126" s="9"/>
      <c r="K126" s="26"/>
      <c r="L126" s="68"/>
      <c r="M126" s="28"/>
    </row>
    <row r="127" spans="1:16" ht="27" customHeight="1" x14ac:dyDescent="0.35">
      <c r="A127" s="6" t="s">
        <v>255</v>
      </c>
      <c r="B127" s="210" t="s">
        <v>90</v>
      </c>
      <c r="C127" s="6"/>
      <c r="D127" s="227"/>
      <c r="E127" s="227"/>
      <c r="F127" s="212"/>
      <c r="G127" s="227"/>
      <c r="H127" s="227"/>
      <c r="I127" s="67"/>
      <c r="J127" s="9"/>
      <c r="K127" s="26"/>
      <c r="L127" s="68"/>
      <c r="M127" s="28"/>
    </row>
    <row r="128" spans="1:16" ht="42.75" customHeight="1" x14ac:dyDescent="0.35">
      <c r="A128" s="11">
        <f>A125+1</f>
        <v>95</v>
      </c>
      <c r="B128" s="12" t="s">
        <v>256</v>
      </c>
      <c r="C128" s="11" t="s">
        <v>257</v>
      </c>
      <c r="D128" s="15">
        <v>56500</v>
      </c>
      <c r="E128" s="15">
        <v>45200</v>
      </c>
      <c r="F128" s="220"/>
      <c r="G128" s="226">
        <f>D128-E128</f>
        <v>11300</v>
      </c>
      <c r="H128" s="226">
        <f>E128</f>
        <v>45200</v>
      </c>
      <c r="I128" s="67"/>
      <c r="J128" s="21"/>
      <c r="K128" s="250" t="s">
        <v>398</v>
      </c>
      <c r="L128" s="42"/>
      <c r="M128" s="246"/>
      <c r="P128" s="2">
        <v>1</v>
      </c>
    </row>
    <row r="129" spans="1:16" ht="42.75" customHeight="1" x14ac:dyDescent="0.35">
      <c r="A129" s="11">
        <f>A128+1</f>
        <v>96</v>
      </c>
      <c r="B129" s="12" t="s">
        <v>258</v>
      </c>
      <c r="C129" s="11" t="s">
        <v>257</v>
      </c>
      <c r="D129" s="15">
        <v>45200</v>
      </c>
      <c r="E129" s="214">
        <v>36160</v>
      </c>
      <c r="F129" s="220"/>
      <c r="G129" s="226">
        <f>D129-E129</f>
        <v>9040</v>
      </c>
      <c r="H129" s="226">
        <f>E129</f>
        <v>36160</v>
      </c>
      <c r="I129" s="67"/>
      <c r="J129" s="21"/>
      <c r="K129" s="251"/>
      <c r="L129" s="42"/>
      <c r="M129" s="246"/>
      <c r="P129" s="2">
        <v>1</v>
      </c>
    </row>
    <row r="130" spans="1:16" ht="39" customHeight="1" x14ac:dyDescent="0.35">
      <c r="A130" s="11">
        <f>A129+1</f>
        <v>97</v>
      </c>
      <c r="B130" s="12" t="s">
        <v>259</v>
      </c>
      <c r="C130" s="11" t="s">
        <v>257</v>
      </c>
      <c r="D130" s="15">
        <v>367000</v>
      </c>
      <c r="E130" s="15">
        <v>293600</v>
      </c>
      <c r="F130" s="220"/>
      <c r="G130" s="226">
        <f>D130-E130</f>
        <v>73400</v>
      </c>
      <c r="H130" s="226"/>
      <c r="I130" s="67"/>
      <c r="J130" s="21"/>
      <c r="K130" s="251"/>
      <c r="L130" s="42"/>
      <c r="M130" s="246"/>
      <c r="P130" s="2">
        <v>1</v>
      </c>
    </row>
    <row r="131" spans="1:16" ht="54" customHeight="1" x14ac:dyDescent="0.35">
      <c r="A131" s="11">
        <f>A130+1</f>
        <v>98</v>
      </c>
      <c r="B131" s="12" t="s">
        <v>260</v>
      </c>
      <c r="C131" s="11" t="s">
        <v>257</v>
      </c>
      <c r="D131" s="15">
        <v>224400</v>
      </c>
      <c r="E131" s="15">
        <v>179520</v>
      </c>
      <c r="F131" s="220"/>
      <c r="G131" s="226">
        <f>D131-E131</f>
        <v>44880</v>
      </c>
      <c r="H131" s="226"/>
      <c r="I131" s="67"/>
      <c r="J131" s="21"/>
      <c r="K131" s="252"/>
      <c r="L131" s="42"/>
      <c r="M131" s="246"/>
      <c r="P131" s="2">
        <v>1</v>
      </c>
    </row>
    <row r="132" spans="1:16" s="63" customFormat="1" ht="36" customHeight="1" x14ac:dyDescent="0.35">
      <c r="A132" s="247" t="s">
        <v>261</v>
      </c>
      <c r="B132" s="247"/>
      <c r="C132" s="39">
        <v>98</v>
      </c>
      <c r="D132" s="62">
        <f t="shared" ref="D132:L132" si="24">D97+D92+D66+D51+D48+D7+D121+D123+D126</f>
        <v>6869639.0999999996</v>
      </c>
      <c r="E132" s="62">
        <f t="shared" si="24"/>
        <v>5612482.2000000002</v>
      </c>
      <c r="F132" s="62">
        <f t="shared" si="24"/>
        <v>0</v>
      </c>
      <c r="G132" s="62">
        <f t="shared" si="24"/>
        <v>1257156.8999999999</v>
      </c>
      <c r="H132" s="62">
        <f t="shared" si="24"/>
        <v>2600566.1999999997</v>
      </c>
      <c r="I132" s="79">
        <f t="shared" si="24"/>
        <v>0</v>
      </c>
      <c r="J132" s="62" t="e">
        <f t="shared" si="24"/>
        <v>#VALUE!</v>
      </c>
      <c r="K132" s="88">
        <f t="shared" si="24"/>
        <v>0</v>
      </c>
      <c r="L132" s="79">
        <f t="shared" si="24"/>
        <v>508796.5</v>
      </c>
      <c r="N132" s="63">
        <f>SUM(N8:N131)</f>
        <v>28</v>
      </c>
      <c r="O132" s="63">
        <f t="shared" ref="O132:P132" si="25">SUM(O8:O131)</f>
        <v>33</v>
      </c>
      <c r="P132" s="63">
        <f t="shared" si="25"/>
        <v>37</v>
      </c>
    </row>
    <row r="133" spans="1:16" x14ac:dyDescent="0.35">
      <c r="D133" s="228"/>
      <c r="E133" s="228"/>
      <c r="F133" s="228"/>
      <c r="G133" s="228"/>
      <c r="H133" s="228"/>
      <c r="I133" s="80"/>
      <c r="J133" s="64"/>
      <c r="K133" s="89"/>
      <c r="L133" s="80"/>
    </row>
    <row r="134" spans="1:16" x14ac:dyDescent="0.35">
      <c r="D134" s="228"/>
      <c r="E134" s="228"/>
      <c r="F134" s="228"/>
      <c r="G134" s="228"/>
      <c r="H134" s="228"/>
      <c r="I134" s="80"/>
      <c r="J134" s="64"/>
      <c r="K134" s="89"/>
      <c r="L134" s="80"/>
    </row>
    <row r="135" spans="1:16" x14ac:dyDescent="0.35">
      <c r="D135" s="229"/>
      <c r="E135" s="229"/>
      <c r="F135" s="229"/>
      <c r="G135" s="229"/>
      <c r="H135" s="229"/>
      <c r="I135" s="81"/>
      <c r="J135" s="65"/>
      <c r="K135" s="90"/>
      <c r="L135" s="81"/>
    </row>
    <row r="136" spans="1:16" x14ac:dyDescent="0.35">
      <c r="D136" s="230"/>
      <c r="E136" s="230"/>
      <c r="F136" s="230"/>
      <c r="G136" s="230"/>
      <c r="H136" s="230"/>
      <c r="I136" s="82"/>
      <c r="J136" s="22"/>
      <c r="K136" s="91"/>
      <c r="L136" s="82"/>
    </row>
    <row r="138" spans="1:16" x14ac:dyDescent="0.35">
      <c r="D138" s="231"/>
      <c r="E138" s="231"/>
    </row>
  </sheetData>
  <mergeCells count="21">
    <mergeCell ref="M128:M131"/>
    <mergeCell ref="A132:B132"/>
    <mergeCell ref="L5:L6"/>
    <mergeCell ref="B52:C52"/>
    <mergeCell ref="B53:C53"/>
    <mergeCell ref="B58:C58"/>
    <mergeCell ref="B63:C63"/>
    <mergeCell ref="K128:K131"/>
    <mergeCell ref="A44:A47"/>
    <mergeCell ref="L44:L47"/>
    <mergeCell ref="K44:K47"/>
    <mergeCell ref="A1:L1"/>
    <mergeCell ref="A2:L2"/>
    <mergeCell ref="A3:L3"/>
    <mergeCell ref="A5:A6"/>
    <mergeCell ref="B5:B6"/>
    <mergeCell ref="C5:C6"/>
    <mergeCell ref="D5:G5"/>
    <mergeCell ref="H5:I5"/>
    <mergeCell ref="J5:J6"/>
    <mergeCell ref="K5:K6"/>
  </mergeCells>
  <pageMargins left="0.118110236220472" right="0.118110236220472" top="0.59055118110236204" bottom="0.35433070866141703" header="0.31496062992126" footer="0.118110236220472"/>
  <pageSetup paperSize="9" scale="61" fitToHeight="0" orientation="landscape"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topLeftCell="A10" zoomScale="70" zoomScaleNormal="70" workbookViewId="0">
      <selection activeCell="E11" sqref="E11"/>
    </sheetView>
  </sheetViews>
  <sheetFormatPr defaultColWidth="9.1796875" defaultRowHeight="16.5" x14ac:dyDescent="0.35"/>
  <cols>
    <col min="1" max="1" width="6" style="1" customWidth="1"/>
    <col min="2" max="2" width="44.453125" style="1" customWidth="1"/>
    <col min="3" max="3" width="21.7265625" style="1" customWidth="1"/>
    <col min="4" max="4" width="16.54296875" style="1" customWidth="1"/>
    <col min="5" max="5" width="16.26953125" style="1" customWidth="1"/>
    <col min="6" max="6" width="11.81640625" style="1" customWidth="1"/>
    <col min="7" max="7" width="16.453125" style="1" customWidth="1"/>
    <col min="8" max="8" width="50.453125" style="1" customWidth="1"/>
    <col min="9" max="16384" width="9.1796875" style="1"/>
  </cols>
  <sheetData>
    <row r="1" spans="1:8" x14ac:dyDescent="0.35">
      <c r="A1" s="3"/>
      <c r="C1" s="3"/>
      <c r="H1" s="93" t="s">
        <v>262</v>
      </c>
    </row>
    <row r="2" spans="1:8" ht="57.75" customHeight="1" x14ac:dyDescent="0.35">
      <c r="A2" s="240" t="s">
        <v>447</v>
      </c>
      <c r="B2" s="240"/>
      <c r="C2" s="240"/>
      <c r="D2" s="240"/>
      <c r="E2" s="240"/>
      <c r="F2" s="240"/>
      <c r="G2" s="240"/>
      <c r="H2" s="240"/>
    </row>
    <row r="3" spans="1:8" x14ac:dyDescent="0.35">
      <c r="A3" s="241" t="s">
        <v>545</v>
      </c>
      <c r="B3" s="241"/>
      <c r="C3" s="241"/>
      <c r="D3" s="241"/>
      <c r="E3" s="241"/>
      <c r="F3" s="241"/>
      <c r="G3" s="241"/>
      <c r="H3" s="241"/>
    </row>
    <row r="4" spans="1:8" x14ac:dyDescent="0.35">
      <c r="A4" s="3"/>
      <c r="C4" s="3"/>
      <c r="H4" s="3"/>
    </row>
    <row r="5" spans="1:8" x14ac:dyDescent="0.35">
      <c r="A5" s="265" t="s">
        <v>1</v>
      </c>
      <c r="B5" s="266" t="s">
        <v>263</v>
      </c>
      <c r="C5" s="265" t="s">
        <v>3</v>
      </c>
      <c r="D5" s="266" t="s">
        <v>539</v>
      </c>
      <c r="E5" s="266"/>
      <c r="F5" s="266"/>
      <c r="G5" s="266"/>
      <c r="H5" s="266" t="s">
        <v>7</v>
      </c>
    </row>
    <row r="6" spans="1:8" ht="66" x14ac:dyDescent="0.35">
      <c r="A6" s="265"/>
      <c r="B6" s="266"/>
      <c r="C6" s="265"/>
      <c r="D6" s="94" t="s">
        <v>264</v>
      </c>
      <c r="E6" s="94" t="s">
        <v>265</v>
      </c>
      <c r="F6" s="94" t="s">
        <v>266</v>
      </c>
      <c r="G6" s="94" t="s">
        <v>267</v>
      </c>
      <c r="H6" s="266"/>
    </row>
    <row r="7" spans="1:8" ht="82.5" x14ac:dyDescent="0.35">
      <c r="A7" s="95">
        <v>1</v>
      </c>
      <c r="B7" s="96" t="s">
        <v>268</v>
      </c>
      <c r="C7" s="97" t="s">
        <v>269</v>
      </c>
      <c r="D7" s="98">
        <v>258000</v>
      </c>
      <c r="E7" s="99">
        <v>240000</v>
      </c>
      <c r="F7" s="99"/>
      <c r="G7" s="99">
        <f>D7-E7</f>
        <v>18000</v>
      </c>
      <c r="H7" s="95" t="s">
        <v>270</v>
      </c>
    </row>
    <row r="8" spans="1:8" ht="49.5" x14ac:dyDescent="0.35">
      <c r="A8" s="261">
        <v>2</v>
      </c>
      <c r="B8" s="263" t="s">
        <v>271</v>
      </c>
      <c r="C8" s="100" t="s">
        <v>272</v>
      </c>
      <c r="D8" s="101">
        <v>276248</v>
      </c>
      <c r="E8" s="101">
        <v>237994</v>
      </c>
      <c r="F8" s="101">
        <v>0</v>
      </c>
      <c r="G8" s="101">
        <f>D8-E8</f>
        <v>38254</v>
      </c>
      <c r="H8" s="95" t="s">
        <v>547</v>
      </c>
    </row>
    <row r="9" spans="1:8" ht="54" customHeight="1" x14ac:dyDescent="0.35">
      <c r="A9" s="269"/>
      <c r="B9" s="270"/>
      <c r="C9" s="102" t="s">
        <v>273</v>
      </c>
      <c r="D9" s="103">
        <v>36658</v>
      </c>
      <c r="E9" s="103">
        <v>25609</v>
      </c>
      <c r="F9" s="104" t="s">
        <v>255</v>
      </c>
      <c r="G9" s="103">
        <v>11049</v>
      </c>
      <c r="H9" s="105" t="s">
        <v>548</v>
      </c>
    </row>
    <row r="10" spans="1:8" ht="115.5" customHeight="1" x14ac:dyDescent="0.35">
      <c r="A10" s="95">
        <v>3</v>
      </c>
      <c r="B10" s="96" t="s">
        <v>397</v>
      </c>
      <c r="C10" s="106" t="s">
        <v>274</v>
      </c>
      <c r="D10" s="107">
        <v>1420000</v>
      </c>
      <c r="E10" s="108">
        <f t="shared" ref="E10" si="0">D10*70%</f>
        <v>993999.99999999988</v>
      </c>
      <c r="F10" s="108"/>
      <c r="G10" s="108">
        <f t="shared" ref="G10" si="1">D10-E10</f>
        <v>426000.00000000012</v>
      </c>
      <c r="H10" s="95" t="s">
        <v>421</v>
      </c>
    </row>
    <row r="11" spans="1:8" ht="60.75" customHeight="1" x14ac:dyDescent="0.35">
      <c r="A11" s="261">
        <v>4</v>
      </c>
      <c r="B11" s="263" t="s">
        <v>275</v>
      </c>
      <c r="C11" s="95" t="s">
        <v>276</v>
      </c>
      <c r="D11" s="109">
        <f>219.5*10000</f>
        <v>2195000</v>
      </c>
      <c r="E11" s="109">
        <f>D11-G11</f>
        <v>1902500</v>
      </c>
      <c r="F11" s="109"/>
      <c r="G11" s="110">
        <v>292500</v>
      </c>
      <c r="H11" s="259" t="s">
        <v>420</v>
      </c>
    </row>
    <row r="12" spans="1:8" ht="84.75" customHeight="1" x14ac:dyDescent="0.35">
      <c r="A12" s="262"/>
      <c r="B12" s="264"/>
      <c r="C12" s="95" t="s">
        <v>277</v>
      </c>
      <c r="D12" s="109">
        <f>76.5*10000</f>
        <v>765000</v>
      </c>
      <c r="E12" s="109">
        <v>634200</v>
      </c>
      <c r="F12" s="109"/>
      <c r="G12" s="110">
        <f t="shared" ref="G12:G19" si="2">D12-E12</f>
        <v>130800</v>
      </c>
      <c r="H12" s="260"/>
    </row>
    <row r="13" spans="1:8" ht="33" x14ac:dyDescent="0.35">
      <c r="A13" s="111">
        <v>5</v>
      </c>
      <c r="B13" s="112" t="s">
        <v>410</v>
      </c>
      <c r="C13" s="111" t="s">
        <v>411</v>
      </c>
      <c r="D13" s="113">
        <v>295000</v>
      </c>
      <c r="E13" s="113">
        <f t="shared" ref="E13" si="3">D13*70%</f>
        <v>206500</v>
      </c>
      <c r="F13" s="114"/>
      <c r="G13" s="113">
        <f t="shared" si="2"/>
        <v>88500</v>
      </c>
      <c r="H13" s="111" t="s">
        <v>422</v>
      </c>
    </row>
    <row r="14" spans="1:8" ht="115.5" x14ac:dyDescent="0.35">
      <c r="A14" s="115">
        <v>6</v>
      </c>
      <c r="B14" s="96" t="s">
        <v>416</v>
      </c>
      <c r="C14" s="97" t="s">
        <v>425</v>
      </c>
      <c r="D14" s="116">
        <v>490500</v>
      </c>
      <c r="E14" s="116">
        <v>470000</v>
      </c>
      <c r="F14" s="117"/>
      <c r="G14" s="117">
        <f t="shared" si="2"/>
        <v>20500</v>
      </c>
      <c r="H14" s="95" t="s">
        <v>424</v>
      </c>
    </row>
    <row r="15" spans="1:8" ht="158.25" customHeight="1" x14ac:dyDescent="0.35">
      <c r="A15" s="115">
        <f>A14+1</f>
        <v>7</v>
      </c>
      <c r="B15" s="96" t="s">
        <v>417</v>
      </c>
      <c r="C15" s="97" t="s">
        <v>425</v>
      </c>
      <c r="D15" s="109">
        <v>445000</v>
      </c>
      <c r="E15" s="109">
        <f>D15*0.9</f>
        <v>400500</v>
      </c>
      <c r="F15" s="109"/>
      <c r="G15" s="110">
        <f>D15-E15</f>
        <v>44500</v>
      </c>
      <c r="H15" s="95" t="s">
        <v>428</v>
      </c>
    </row>
    <row r="16" spans="1:8" ht="45" customHeight="1" x14ac:dyDescent="0.35">
      <c r="A16" s="261">
        <f>A15+1</f>
        <v>8</v>
      </c>
      <c r="B16" s="263" t="s">
        <v>279</v>
      </c>
      <c r="C16" s="95" t="s">
        <v>280</v>
      </c>
      <c r="D16" s="109">
        <f>42.64*10000</f>
        <v>426400</v>
      </c>
      <c r="E16" s="109">
        <v>202850</v>
      </c>
      <c r="F16" s="109"/>
      <c r="G16" s="110">
        <f t="shared" si="2"/>
        <v>223550</v>
      </c>
      <c r="H16" s="259" t="s">
        <v>281</v>
      </c>
    </row>
    <row r="17" spans="1:8" ht="56.25" customHeight="1" x14ac:dyDescent="0.35">
      <c r="A17" s="262"/>
      <c r="B17" s="264"/>
      <c r="C17" s="95" t="s">
        <v>278</v>
      </c>
      <c r="D17" s="109">
        <f>35.36*10000</f>
        <v>353600</v>
      </c>
      <c r="E17" s="109">
        <v>327350</v>
      </c>
      <c r="F17" s="109"/>
      <c r="G17" s="110">
        <f t="shared" si="2"/>
        <v>26250</v>
      </c>
      <c r="H17" s="260"/>
    </row>
    <row r="18" spans="1:8" ht="147.75" customHeight="1" x14ac:dyDescent="0.35">
      <c r="A18" s="118">
        <f>A16+1</f>
        <v>9</v>
      </c>
      <c r="B18" s="96" t="s">
        <v>284</v>
      </c>
      <c r="C18" s="97" t="s">
        <v>283</v>
      </c>
      <c r="D18" s="109">
        <v>305000</v>
      </c>
      <c r="E18" s="109">
        <v>300000</v>
      </c>
      <c r="F18" s="109"/>
      <c r="G18" s="110">
        <f t="shared" si="2"/>
        <v>5000</v>
      </c>
      <c r="H18" s="95" t="s">
        <v>399</v>
      </c>
    </row>
    <row r="19" spans="1:8" ht="167.25" customHeight="1" x14ac:dyDescent="0.35">
      <c r="A19" s="118">
        <f>A18+1</f>
        <v>10</v>
      </c>
      <c r="B19" s="96" t="s">
        <v>286</v>
      </c>
      <c r="C19" s="97" t="s">
        <v>285</v>
      </c>
      <c r="D19" s="109">
        <v>622000</v>
      </c>
      <c r="E19" s="109">
        <v>300000</v>
      </c>
      <c r="F19" s="109"/>
      <c r="G19" s="110">
        <f t="shared" si="2"/>
        <v>322000</v>
      </c>
      <c r="H19" s="95" t="s">
        <v>400</v>
      </c>
    </row>
    <row r="20" spans="1:8" x14ac:dyDescent="0.35">
      <c r="A20" s="267" t="s">
        <v>282</v>
      </c>
      <c r="B20" s="268"/>
      <c r="C20" s="119">
        <v>10</v>
      </c>
      <c r="D20" s="120">
        <f>SUM(D7:D19)</f>
        <v>7888406</v>
      </c>
      <c r="E20" s="120">
        <f t="shared" ref="E20:G20" si="4">SUM(E7:E19)</f>
        <v>6241503</v>
      </c>
      <c r="F20" s="120">
        <f t="shared" si="4"/>
        <v>0</v>
      </c>
      <c r="G20" s="120">
        <f t="shared" si="4"/>
        <v>1646903</v>
      </c>
      <c r="H20" s="121">
        <f>SUM(H7:H7)</f>
        <v>0</v>
      </c>
    </row>
    <row r="22" spans="1:8" x14ac:dyDescent="0.35">
      <c r="D22" s="122"/>
      <c r="E22" s="122"/>
      <c r="F22" s="122"/>
      <c r="G22" s="122"/>
    </row>
    <row r="23" spans="1:8" x14ac:dyDescent="0.35">
      <c r="D23" s="122"/>
      <c r="E23" s="122"/>
      <c r="F23" s="122"/>
      <c r="G23" s="122"/>
    </row>
  </sheetData>
  <mergeCells count="16">
    <mergeCell ref="A20:B20"/>
    <mergeCell ref="A8:A9"/>
    <mergeCell ref="B8:B9"/>
    <mergeCell ref="A11:A12"/>
    <mergeCell ref="B11:B12"/>
    <mergeCell ref="H11:H12"/>
    <mergeCell ref="A16:A17"/>
    <mergeCell ref="B16:B17"/>
    <mergeCell ref="H16:H17"/>
    <mergeCell ref="A2:H2"/>
    <mergeCell ref="A3:H3"/>
    <mergeCell ref="A5:A6"/>
    <mergeCell ref="B5:B6"/>
    <mergeCell ref="C5:C6"/>
    <mergeCell ref="D5:G5"/>
    <mergeCell ref="H5:H6"/>
  </mergeCells>
  <pageMargins left="0.118110236220472" right="0.118110236220472" top="0.74803149606299202" bottom="0.35433070866141703" header="0.31496062992126" footer="0.118110236220472"/>
  <pageSetup paperSize="9" scale="78" fitToHeight="0" orientation="landscape"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0" zoomScale="82" zoomScaleNormal="82" workbookViewId="0">
      <selection activeCell="C14" sqref="C14"/>
    </sheetView>
  </sheetViews>
  <sheetFormatPr defaultColWidth="9.1796875" defaultRowHeight="16.5" x14ac:dyDescent="0.35"/>
  <cols>
    <col min="1" max="1" width="6.7265625" style="1" customWidth="1"/>
    <col min="2" max="2" width="61.453125" style="1" customWidth="1"/>
    <col min="3" max="4" width="17.453125" style="1" customWidth="1"/>
    <col min="5" max="5" width="14.453125" style="1" customWidth="1"/>
    <col min="6" max="6" width="14.453125" style="1" hidden="1" customWidth="1"/>
    <col min="7" max="7" width="15" style="1" customWidth="1"/>
    <col min="8" max="8" width="22.1796875" style="1" customWidth="1"/>
    <col min="9" max="9" width="11.7265625" style="1" hidden="1" customWidth="1"/>
    <col min="10" max="10" width="91.54296875" style="1" customWidth="1"/>
    <col min="11" max="16384" width="9.1796875" style="1"/>
  </cols>
  <sheetData>
    <row r="1" spans="1:10" x14ac:dyDescent="0.35">
      <c r="A1" s="271" t="s">
        <v>287</v>
      </c>
      <c r="B1" s="271"/>
      <c r="C1" s="271"/>
      <c r="D1" s="271"/>
      <c r="E1" s="271"/>
      <c r="F1" s="271"/>
      <c r="G1" s="271"/>
      <c r="H1" s="271"/>
      <c r="I1" s="271"/>
      <c r="J1" s="271"/>
    </row>
    <row r="2" spans="1:10" ht="54" customHeight="1" x14ac:dyDescent="0.35">
      <c r="A2" s="240" t="s">
        <v>401</v>
      </c>
      <c r="B2" s="240"/>
      <c r="C2" s="240"/>
      <c r="D2" s="240"/>
      <c r="E2" s="240"/>
      <c r="F2" s="240"/>
      <c r="G2" s="240"/>
      <c r="H2" s="240"/>
      <c r="I2" s="240"/>
      <c r="J2" s="240"/>
    </row>
    <row r="3" spans="1:10" x14ac:dyDescent="0.35">
      <c r="A3" s="274" t="s">
        <v>545</v>
      </c>
      <c r="B3" s="274"/>
      <c r="C3" s="274"/>
      <c r="D3" s="274"/>
      <c r="E3" s="274"/>
      <c r="F3" s="274"/>
      <c r="G3" s="274"/>
      <c r="H3" s="274"/>
      <c r="I3" s="274"/>
      <c r="J3" s="274"/>
    </row>
    <row r="4" spans="1:10" x14ac:dyDescent="0.35">
      <c r="A4" s="123"/>
      <c r="B4" s="124"/>
      <c r="C4" s="123"/>
      <c r="D4" s="125"/>
      <c r="E4" s="125"/>
      <c r="F4" s="125"/>
      <c r="G4" s="125"/>
      <c r="H4" s="126"/>
      <c r="I4" s="123"/>
      <c r="J4" s="123"/>
    </row>
    <row r="5" spans="1:10" ht="62.25" customHeight="1" x14ac:dyDescent="0.35">
      <c r="A5" s="265" t="s">
        <v>1</v>
      </c>
      <c r="B5" s="275" t="s">
        <v>263</v>
      </c>
      <c r="C5" s="265" t="s">
        <v>3</v>
      </c>
      <c r="D5" s="266" t="s">
        <v>539</v>
      </c>
      <c r="E5" s="266"/>
      <c r="F5" s="266"/>
      <c r="G5" s="266"/>
      <c r="H5" s="266" t="s">
        <v>540</v>
      </c>
      <c r="I5" s="277"/>
      <c r="J5" s="266" t="s">
        <v>7</v>
      </c>
    </row>
    <row r="6" spans="1:10" ht="66" x14ac:dyDescent="0.35">
      <c r="A6" s="265"/>
      <c r="B6" s="276"/>
      <c r="C6" s="265"/>
      <c r="D6" s="94" t="s">
        <v>541</v>
      </c>
      <c r="E6" s="94" t="s">
        <v>542</v>
      </c>
      <c r="F6" s="94" t="s">
        <v>10</v>
      </c>
      <c r="G6" s="94" t="s">
        <v>543</v>
      </c>
      <c r="H6" s="127" t="s">
        <v>265</v>
      </c>
      <c r="I6" s="94" t="s">
        <v>10</v>
      </c>
      <c r="J6" s="266"/>
    </row>
    <row r="7" spans="1:10" x14ac:dyDescent="0.35">
      <c r="A7" s="119" t="s">
        <v>13</v>
      </c>
      <c r="B7" s="128" t="s">
        <v>241</v>
      </c>
      <c r="C7" s="115"/>
      <c r="D7" s="129">
        <f t="shared" ref="D7:H7" si="0">SUM(D8:D11)</f>
        <v>83000</v>
      </c>
      <c r="E7" s="129">
        <f t="shared" si="0"/>
        <v>57780</v>
      </c>
      <c r="F7" s="129">
        <f t="shared" si="0"/>
        <v>0</v>
      </c>
      <c r="G7" s="129">
        <f t="shared" si="0"/>
        <v>25220</v>
      </c>
      <c r="H7" s="129">
        <f t="shared" si="0"/>
        <v>57780</v>
      </c>
      <c r="I7" s="129"/>
      <c r="J7" s="115"/>
    </row>
    <row r="8" spans="1:10" ht="33" x14ac:dyDescent="0.35">
      <c r="A8" s="130">
        <v>1</v>
      </c>
      <c r="B8" s="131" t="s">
        <v>288</v>
      </c>
      <c r="C8" s="95" t="s">
        <v>289</v>
      </c>
      <c r="D8" s="132">
        <f>2300*12</f>
        <v>27600</v>
      </c>
      <c r="E8" s="132">
        <f>D8*85%</f>
        <v>23460</v>
      </c>
      <c r="F8" s="133">
        <v>0</v>
      </c>
      <c r="G8" s="133">
        <f>D8-E8</f>
        <v>4140</v>
      </c>
      <c r="H8" s="132">
        <f>E8</f>
        <v>23460</v>
      </c>
      <c r="I8" s="133"/>
      <c r="J8" s="134" t="s">
        <v>290</v>
      </c>
    </row>
    <row r="9" spans="1:10" ht="33" x14ac:dyDescent="0.35">
      <c r="A9" s="130">
        <v>2</v>
      </c>
      <c r="B9" s="131" t="s">
        <v>291</v>
      </c>
      <c r="C9" s="95" t="s">
        <v>292</v>
      </c>
      <c r="D9" s="132">
        <f>2300*6</f>
        <v>13800</v>
      </c>
      <c r="E9" s="132">
        <f>+D9*80%</f>
        <v>11040</v>
      </c>
      <c r="F9" s="133"/>
      <c r="G9" s="133">
        <f>D9-E9</f>
        <v>2760</v>
      </c>
      <c r="H9" s="133">
        <v>11040</v>
      </c>
      <c r="I9" s="133"/>
      <c r="J9" s="134" t="s">
        <v>293</v>
      </c>
    </row>
    <row r="10" spans="1:10" ht="33" x14ac:dyDescent="0.35">
      <c r="A10" s="130">
        <v>3</v>
      </c>
      <c r="B10" s="135" t="s">
        <v>294</v>
      </c>
      <c r="C10" s="136" t="s">
        <v>295</v>
      </c>
      <c r="D10" s="132">
        <f>1200*14</f>
        <v>16800</v>
      </c>
      <c r="E10" s="132">
        <f>+D10*50%</f>
        <v>8400</v>
      </c>
      <c r="F10" s="132"/>
      <c r="G10" s="132">
        <f>D10-E10</f>
        <v>8400</v>
      </c>
      <c r="H10" s="132">
        <f>E10</f>
        <v>8400</v>
      </c>
      <c r="I10" s="133"/>
      <c r="J10" s="134" t="s">
        <v>296</v>
      </c>
    </row>
    <row r="11" spans="1:10" ht="33" x14ac:dyDescent="0.35">
      <c r="A11" s="130">
        <v>4</v>
      </c>
      <c r="B11" s="131" t="s">
        <v>297</v>
      </c>
      <c r="C11" s="95" t="s">
        <v>298</v>
      </c>
      <c r="D11" s="132">
        <f>3100*(14-6)</f>
        <v>24800</v>
      </c>
      <c r="E11" s="132">
        <f>D11*60%</f>
        <v>14880</v>
      </c>
      <c r="F11" s="101"/>
      <c r="G11" s="133">
        <f>D11-E11</f>
        <v>9920</v>
      </c>
      <c r="H11" s="132">
        <v>14880</v>
      </c>
      <c r="I11" s="133"/>
      <c r="J11" s="134" t="s">
        <v>299</v>
      </c>
    </row>
    <row r="12" spans="1:10" x14ac:dyDescent="0.35">
      <c r="A12" s="137" t="s">
        <v>101</v>
      </c>
      <c r="B12" s="128" t="s">
        <v>14</v>
      </c>
      <c r="C12" s="137"/>
      <c r="D12" s="138">
        <f>SUM(D13:D19)</f>
        <v>263187</v>
      </c>
      <c r="E12" s="138">
        <f t="shared" ref="E12:H12" si="1">SUM(E13:E19)</f>
        <v>219600</v>
      </c>
      <c r="F12" s="138">
        <f t="shared" si="1"/>
        <v>0</v>
      </c>
      <c r="G12" s="138">
        <f t="shared" si="1"/>
        <v>43587</v>
      </c>
      <c r="H12" s="138">
        <f t="shared" si="1"/>
        <v>219600</v>
      </c>
      <c r="I12" s="138"/>
      <c r="J12" s="137"/>
    </row>
    <row r="13" spans="1:10" ht="33" x14ac:dyDescent="0.35">
      <c r="A13" s="139">
        <v>5</v>
      </c>
      <c r="B13" s="96" t="s">
        <v>300</v>
      </c>
      <c r="C13" s="95" t="s">
        <v>301</v>
      </c>
      <c r="D13" s="132">
        <v>20000</v>
      </c>
      <c r="E13" s="132">
        <v>20000</v>
      </c>
      <c r="F13" s="101"/>
      <c r="G13" s="101"/>
      <c r="H13" s="132">
        <v>20000</v>
      </c>
      <c r="I13" s="101"/>
      <c r="J13" s="95" t="s">
        <v>302</v>
      </c>
    </row>
    <row r="14" spans="1:10" ht="49.5" x14ac:dyDescent="0.35">
      <c r="A14" s="139">
        <f>A13+1</f>
        <v>6</v>
      </c>
      <c r="B14" s="96" t="s">
        <v>303</v>
      </c>
      <c r="C14" s="95" t="s">
        <v>304</v>
      </c>
      <c r="D14" s="132">
        <v>7000</v>
      </c>
      <c r="E14" s="101">
        <v>2000</v>
      </c>
      <c r="F14" s="101"/>
      <c r="G14" s="101">
        <v>5000</v>
      </c>
      <c r="H14" s="101">
        <v>2000</v>
      </c>
      <c r="I14" s="101"/>
      <c r="J14" s="95" t="s">
        <v>305</v>
      </c>
    </row>
    <row r="15" spans="1:10" ht="49.5" x14ac:dyDescent="0.35">
      <c r="A15" s="139">
        <f t="shared" ref="A15:A19" si="2">A14+1</f>
        <v>7</v>
      </c>
      <c r="B15" s="96" t="s">
        <v>306</v>
      </c>
      <c r="C15" s="95" t="s">
        <v>307</v>
      </c>
      <c r="D15" s="132">
        <v>125000</v>
      </c>
      <c r="E15" s="101">
        <v>99000</v>
      </c>
      <c r="F15" s="101"/>
      <c r="G15" s="101">
        <f>D15-E15</f>
        <v>26000</v>
      </c>
      <c r="H15" s="101">
        <v>99000</v>
      </c>
      <c r="I15" s="101"/>
      <c r="J15" s="95" t="s">
        <v>308</v>
      </c>
    </row>
    <row r="16" spans="1:10" ht="33" x14ac:dyDescent="0.35">
      <c r="A16" s="139">
        <f t="shared" si="2"/>
        <v>8</v>
      </c>
      <c r="B16" s="96" t="s">
        <v>309</v>
      </c>
      <c r="C16" s="95" t="s">
        <v>46</v>
      </c>
      <c r="D16" s="132">
        <v>600</v>
      </c>
      <c r="E16" s="101">
        <v>600</v>
      </c>
      <c r="F16" s="101"/>
      <c r="G16" s="101"/>
      <c r="H16" s="101">
        <v>600</v>
      </c>
      <c r="I16" s="101"/>
      <c r="J16" s="95" t="s">
        <v>310</v>
      </c>
    </row>
    <row r="17" spans="1:10" ht="33" x14ac:dyDescent="0.35">
      <c r="A17" s="139">
        <f t="shared" si="2"/>
        <v>9</v>
      </c>
      <c r="B17" s="96" t="s">
        <v>311</v>
      </c>
      <c r="C17" s="95" t="s">
        <v>312</v>
      </c>
      <c r="D17" s="132">
        <v>240</v>
      </c>
      <c r="E17" s="132"/>
      <c r="F17" s="132"/>
      <c r="G17" s="132">
        <v>240</v>
      </c>
      <c r="H17" s="132"/>
      <c r="I17" s="132"/>
      <c r="J17" s="95" t="s">
        <v>313</v>
      </c>
    </row>
    <row r="18" spans="1:10" ht="33" x14ac:dyDescent="0.35">
      <c r="A18" s="139">
        <f t="shared" si="2"/>
        <v>10</v>
      </c>
      <c r="B18" s="96" t="s">
        <v>314</v>
      </c>
      <c r="C18" s="95" t="s">
        <v>312</v>
      </c>
      <c r="D18" s="140">
        <v>347</v>
      </c>
      <c r="E18" s="140"/>
      <c r="F18" s="140"/>
      <c r="G18" s="140">
        <v>347</v>
      </c>
      <c r="H18" s="95"/>
      <c r="I18" s="96"/>
      <c r="J18" s="95" t="s">
        <v>315</v>
      </c>
    </row>
    <row r="19" spans="1:10" ht="33" x14ac:dyDescent="0.35">
      <c r="A19" s="139">
        <f t="shared" si="2"/>
        <v>11</v>
      </c>
      <c r="B19" s="141" t="s">
        <v>316</v>
      </c>
      <c r="C19" s="105" t="s">
        <v>317</v>
      </c>
      <c r="D19" s="103">
        <v>110000</v>
      </c>
      <c r="E19" s="103">
        <v>98000</v>
      </c>
      <c r="F19" s="104" t="s">
        <v>255</v>
      </c>
      <c r="G19" s="103">
        <v>12000</v>
      </c>
      <c r="H19" s="101">
        <f>E19</f>
        <v>98000</v>
      </c>
      <c r="I19" s="101"/>
      <c r="J19" s="142" t="s">
        <v>318</v>
      </c>
    </row>
    <row r="20" spans="1:10" x14ac:dyDescent="0.35">
      <c r="A20" s="137" t="s">
        <v>107</v>
      </c>
      <c r="B20" s="128" t="s">
        <v>102</v>
      </c>
      <c r="C20" s="137"/>
      <c r="D20" s="138">
        <f>SUM(D21:D23)</f>
        <v>96160</v>
      </c>
      <c r="E20" s="138">
        <f t="shared" ref="E20:H20" si="3">SUM(E21:E23)</f>
        <v>56800</v>
      </c>
      <c r="F20" s="138">
        <f t="shared" si="3"/>
        <v>0</v>
      </c>
      <c r="G20" s="138">
        <f t="shared" si="3"/>
        <v>39360</v>
      </c>
      <c r="H20" s="138">
        <f t="shared" si="3"/>
        <v>56800</v>
      </c>
      <c r="I20" s="138"/>
      <c r="J20" s="137"/>
    </row>
    <row r="21" spans="1:10" ht="33" x14ac:dyDescent="0.35">
      <c r="A21" s="143">
        <f>A19+1</f>
        <v>12</v>
      </c>
      <c r="B21" s="131" t="s">
        <v>319</v>
      </c>
      <c r="C21" s="115" t="s">
        <v>320</v>
      </c>
      <c r="D21" s="101">
        <v>1500</v>
      </c>
      <c r="E21" s="101">
        <v>1500</v>
      </c>
      <c r="F21" s="101"/>
      <c r="G21" s="101"/>
      <c r="H21" s="101">
        <f>E21</f>
        <v>1500</v>
      </c>
      <c r="I21" s="101"/>
      <c r="J21" s="95" t="s">
        <v>321</v>
      </c>
    </row>
    <row r="22" spans="1:10" ht="33" x14ac:dyDescent="0.35">
      <c r="A22" s="143">
        <f>A21+1</f>
        <v>13</v>
      </c>
      <c r="B22" s="131" t="s">
        <v>412</v>
      </c>
      <c r="C22" s="115" t="s">
        <v>413</v>
      </c>
      <c r="D22" s="101">
        <v>18800</v>
      </c>
      <c r="E22" s="101">
        <f>D22</f>
        <v>18800</v>
      </c>
      <c r="F22" s="101"/>
      <c r="G22" s="101"/>
      <c r="H22" s="101">
        <f>E22</f>
        <v>18800</v>
      </c>
      <c r="I22" s="117"/>
      <c r="J22" s="95" t="s">
        <v>414</v>
      </c>
    </row>
    <row r="23" spans="1:10" ht="33" x14ac:dyDescent="0.35">
      <c r="A23" s="143">
        <f>A22+1</f>
        <v>14</v>
      </c>
      <c r="B23" s="131" t="s">
        <v>322</v>
      </c>
      <c r="C23" s="95" t="s">
        <v>323</v>
      </c>
      <c r="D23" s="99">
        <f>E23+G23</f>
        <v>75860</v>
      </c>
      <c r="E23" s="99">
        <v>36500</v>
      </c>
      <c r="F23" s="99"/>
      <c r="G23" s="99">
        <v>39360</v>
      </c>
      <c r="H23" s="99">
        <f>E23</f>
        <v>36500</v>
      </c>
      <c r="I23" s="99"/>
      <c r="J23" s="95" t="s">
        <v>324</v>
      </c>
    </row>
    <row r="24" spans="1:10" ht="20.25" customHeight="1" x14ac:dyDescent="0.35">
      <c r="A24" s="137" t="s">
        <v>140</v>
      </c>
      <c r="B24" s="128" t="s">
        <v>108</v>
      </c>
      <c r="C24" s="137"/>
      <c r="D24" s="138">
        <f>SUM(D25:D28)</f>
        <v>120200</v>
      </c>
      <c r="E24" s="138">
        <f>SUM(E25:E28)</f>
        <v>77000</v>
      </c>
      <c r="F24" s="138">
        <f t="shared" ref="F24:H24" si="4">SUM(F25:F28)</f>
        <v>0</v>
      </c>
      <c r="G24" s="138">
        <f t="shared" si="4"/>
        <v>43200</v>
      </c>
      <c r="H24" s="138">
        <f t="shared" si="4"/>
        <v>77000</v>
      </c>
      <c r="I24" s="138"/>
      <c r="J24" s="137"/>
    </row>
    <row r="25" spans="1:10" ht="33" x14ac:dyDescent="0.35">
      <c r="A25" s="144">
        <f>A23+1</f>
        <v>15</v>
      </c>
      <c r="B25" s="145" t="s">
        <v>325</v>
      </c>
      <c r="C25" s="95" t="s">
        <v>123</v>
      </c>
      <c r="D25" s="101">
        <v>6000</v>
      </c>
      <c r="E25" s="101">
        <v>6000</v>
      </c>
      <c r="F25" s="101"/>
      <c r="G25" s="101">
        <f t="shared" ref="G25" si="5">D25-E25</f>
        <v>0</v>
      </c>
      <c r="H25" s="101">
        <v>6000</v>
      </c>
      <c r="I25" s="101"/>
      <c r="J25" s="110" t="s">
        <v>326</v>
      </c>
    </row>
    <row r="26" spans="1:10" ht="33" x14ac:dyDescent="0.35">
      <c r="A26" s="144">
        <f>A25+1</f>
        <v>16</v>
      </c>
      <c r="B26" s="145" t="s">
        <v>327</v>
      </c>
      <c r="C26" s="95" t="s">
        <v>111</v>
      </c>
      <c r="D26" s="101">
        <v>3000</v>
      </c>
      <c r="E26" s="101">
        <v>3000</v>
      </c>
      <c r="F26" s="101"/>
      <c r="G26" s="101"/>
      <c r="H26" s="101">
        <v>3000</v>
      </c>
      <c r="I26" s="101"/>
      <c r="J26" s="110" t="s">
        <v>328</v>
      </c>
    </row>
    <row r="27" spans="1:10" ht="84.75" customHeight="1" x14ac:dyDescent="0.35">
      <c r="A27" s="144">
        <f>A26+1</f>
        <v>17</v>
      </c>
      <c r="B27" s="145" t="s">
        <v>426</v>
      </c>
      <c r="C27" s="95" t="s">
        <v>123</v>
      </c>
      <c r="D27" s="101">
        <v>43200</v>
      </c>
      <c r="E27" s="101"/>
      <c r="F27" s="101"/>
      <c r="G27" s="101">
        <f>D27</f>
        <v>43200</v>
      </c>
      <c r="H27" s="101"/>
      <c r="I27" s="101"/>
      <c r="J27" s="110" t="s">
        <v>423</v>
      </c>
    </row>
    <row r="28" spans="1:10" ht="49.5" x14ac:dyDescent="0.35">
      <c r="A28" s="144">
        <f>A27+1</f>
        <v>18</v>
      </c>
      <c r="B28" s="145" t="s">
        <v>407</v>
      </c>
      <c r="C28" s="95" t="s">
        <v>123</v>
      </c>
      <c r="D28" s="101">
        <v>68000</v>
      </c>
      <c r="E28" s="101">
        <v>68000</v>
      </c>
      <c r="F28" s="101"/>
      <c r="G28" s="101"/>
      <c r="H28" s="101">
        <v>68000</v>
      </c>
      <c r="I28" s="101"/>
      <c r="J28" s="95" t="s">
        <v>406</v>
      </c>
    </row>
    <row r="29" spans="1:10" ht="17.25" customHeight="1" x14ac:dyDescent="0.35">
      <c r="A29" s="137" t="s">
        <v>198</v>
      </c>
      <c r="B29" s="128" t="s">
        <v>141</v>
      </c>
      <c r="C29" s="137"/>
      <c r="D29" s="146">
        <f t="shared" ref="D29:H29" si="6">SUM(D30:D41)</f>
        <v>783781</v>
      </c>
      <c r="E29" s="146">
        <f t="shared" si="6"/>
        <v>236178</v>
      </c>
      <c r="F29" s="146">
        <f t="shared" si="6"/>
        <v>0</v>
      </c>
      <c r="G29" s="146">
        <f t="shared" si="6"/>
        <v>547603</v>
      </c>
      <c r="H29" s="146">
        <f t="shared" si="6"/>
        <v>236178</v>
      </c>
      <c r="I29" s="146"/>
      <c r="J29" s="137"/>
    </row>
    <row r="30" spans="1:10" ht="33" x14ac:dyDescent="0.35">
      <c r="A30" s="147">
        <f>A28+1</f>
        <v>19</v>
      </c>
      <c r="B30" s="96" t="s">
        <v>329</v>
      </c>
      <c r="C30" s="95" t="s">
        <v>146</v>
      </c>
      <c r="D30" s="101">
        <v>100</v>
      </c>
      <c r="E30" s="101">
        <v>0</v>
      </c>
      <c r="F30" s="101">
        <v>0</v>
      </c>
      <c r="G30" s="101">
        <v>100</v>
      </c>
      <c r="H30" s="101">
        <v>0</v>
      </c>
      <c r="I30" s="101"/>
      <c r="J30" s="110" t="s">
        <v>330</v>
      </c>
    </row>
    <row r="31" spans="1:10" ht="33" x14ac:dyDescent="0.35">
      <c r="A31" s="147">
        <f t="shared" ref="A31:A41" si="7">A30+1</f>
        <v>20</v>
      </c>
      <c r="B31" s="96" t="s">
        <v>331</v>
      </c>
      <c r="C31" s="95" t="s">
        <v>153</v>
      </c>
      <c r="D31" s="101">
        <v>40000</v>
      </c>
      <c r="E31" s="101">
        <v>30000</v>
      </c>
      <c r="F31" s="101">
        <v>0</v>
      </c>
      <c r="G31" s="101">
        <v>10000</v>
      </c>
      <c r="H31" s="101">
        <v>30000</v>
      </c>
      <c r="I31" s="101"/>
      <c r="J31" s="110" t="s">
        <v>332</v>
      </c>
    </row>
    <row r="32" spans="1:10" ht="33" x14ac:dyDescent="0.35">
      <c r="A32" s="147">
        <f t="shared" si="7"/>
        <v>21</v>
      </c>
      <c r="B32" s="96" t="s">
        <v>333</v>
      </c>
      <c r="C32" s="95" t="s">
        <v>156</v>
      </c>
      <c r="D32" s="101">
        <v>3000</v>
      </c>
      <c r="E32" s="101">
        <v>0</v>
      </c>
      <c r="F32" s="101">
        <v>0</v>
      </c>
      <c r="G32" s="101">
        <v>3000</v>
      </c>
      <c r="H32" s="101">
        <v>0</v>
      </c>
      <c r="I32" s="101"/>
      <c r="J32" s="110" t="s">
        <v>332</v>
      </c>
    </row>
    <row r="33" spans="1:10" ht="33" x14ac:dyDescent="0.35">
      <c r="A33" s="147">
        <f t="shared" si="7"/>
        <v>22</v>
      </c>
      <c r="B33" s="96" t="s">
        <v>334</v>
      </c>
      <c r="C33" s="95" t="s">
        <v>156</v>
      </c>
      <c r="D33" s="101">
        <v>1600</v>
      </c>
      <c r="E33" s="101">
        <v>0</v>
      </c>
      <c r="F33" s="101">
        <v>0</v>
      </c>
      <c r="G33" s="101">
        <v>1600</v>
      </c>
      <c r="H33" s="101">
        <v>0</v>
      </c>
      <c r="I33" s="101"/>
      <c r="J33" s="110" t="s">
        <v>332</v>
      </c>
    </row>
    <row r="34" spans="1:10" ht="66" x14ac:dyDescent="0.35">
      <c r="A34" s="147">
        <f t="shared" si="7"/>
        <v>23</v>
      </c>
      <c r="B34" s="148" t="s">
        <v>335</v>
      </c>
      <c r="C34" s="95" t="s">
        <v>336</v>
      </c>
      <c r="D34" s="101">
        <v>230000</v>
      </c>
      <c r="E34" s="101">
        <v>60000</v>
      </c>
      <c r="F34" s="101">
        <v>0</v>
      </c>
      <c r="G34" s="101">
        <v>170000</v>
      </c>
      <c r="H34" s="101">
        <v>60000</v>
      </c>
      <c r="I34" s="101"/>
      <c r="J34" s="110" t="s">
        <v>332</v>
      </c>
    </row>
    <row r="35" spans="1:10" ht="66" x14ac:dyDescent="0.35">
      <c r="A35" s="147">
        <f t="shared" si="7"/>
        <v>24</v>
      </c>
      <c r="B35" s="149" t="s">
        <v>337</v>
      </c>
      <c r="C35" s="150" t="s">
        <v>338</v>
      </c>
      <c r="D35" s="101">
        <v>7600</v>
      </c>
      <c r="E35" s="101">
        <v>5600</v>
      </c>
      <c r="F35" s="101">
        <v>0</v>
      </c>
      <c r="G35" s="101">
        <f>D35-E35</f>
        <v>2000</v>
      </c>
      <c r="H35" s="101">
        <v>5600</v>
      </c>
      <c r="I35" s="101"/>
      <c r="J35" s="110" t="s">
        <v>339</v>
      </c>
    </row>
    <row r="36" spans="1:10" ht="66" x14ac:dyDescent="0.35">
      <c r="A36" s="147">
        <f t="shared" si="7"/>
        <v>25</v>
      </c>
      <c r="B36" s="148" t="s">
        <v>340</v>
      </c>
      <c r="C36" s="95" t="s">
        <v>338</v>
      </c>
      <c r="D36" s="101">
        <v>400</v>
      </c>
      <c r="E36" s="101">
        <v>400</v>
      </c>
      <c r="F36" s="101">
        <v>0</v>
      </c>
      <c r="G36" s="101">
        <v>0</v>
      </c>
      <c r="H36" s="101">
        <v>400</v>
      </c>
      <c r="I36" s="101"/>
      <c r="J36" s="110" t="s">
        <v>339</v>
      </c>
    </row>
    <row r="37" spans="1:10" ht="49.5" x14ac:dyDescent="0.35">
      <c r="A37" s="147">
        <f t="shared" si="7"/>
        <v>26</v>
      </c>
      <c r="B37" s="151" t="s">
        <v>341</v>
      </c>
      <c r="C37" s="95" t="s">
        <v>342</v>
      </c>
      <c r="D37" s="101">
        <v>171200</v>
      </c>
      <c r="E37" s="101">
        <v>90000</v>
      </c>
      <c r="F37" s="101">
        <v>0</v>
      </c>
      <c r="G37" s="101">
        <v>81200</v>
      </c>
      <c r="H37" s="101">
        <v>90000</v>
      </c>
      <c r="I37" s="101"/>
      <c r="J37" s="110" t="s">
        <v>332</v>
      </c>
    </row>
    <row r="38" spans="1:10" ht="33" x14ac:dyDescent="0.35">
      <c r="A38" s="147">
        <f t="shared" si="7"/>
        <v>27</v>
      </c>
      <c r="B38" s="96" t="s">
        <v>343</v>
      </c>
      <c r="C38" s="95" t="s">
        <v>153</v>
      </c>
      <c r="D38" s="101">
        <v>2600</v>
      </c>
      <c r="E38" s="101">
        <v>1500</v>
      </c>
      <c r="F38" s="101">
        <v>0</v>
      </c>
      <c r="G38" s="101">
        <v>1100</v>
      </c>
      <c r="H38" s="101">
        <v>1500</v>
      </c>
      <c r="I38" s="101"/>
      <c r="J38" s="95" t="s">
        <v>344</v>
      </c>
    </row>
    <row r="39" spans="1:10" ht="33" x14ac:dyDescent="0.35">
      <c r="A39" s="147">
        <f t="shared" si="7"/>
        <v>28</v>
      </c>
      <c r="B39" s="96" t="s">
        <v>343</v>
      </c>
      <c r="C39" s="95" t="s">
        <v>345</v>
      </c>
      <c r="D39" s="101">
        <v>3000</v>
      </c>
      <c r="E39" s="101">
        <v>1800</v>
      </c>
      <c r="F39" s="101"/>
      <c r="G39" s="101">
        <v>1200</v>
      </c>
      <c r="H39" s="101">
        <v>1800</v>
      </c>
      <c r="I39" s="101"/>
      <c r="J39" s="152" t="s">
        <v>344</v>
      </c>
    </row>
    <row r="40" spans="1:10" ht="33" x14ac:dyDescent="0.35">
      <c r="A40" s="147">
        <f t="shared" si="7"/>
        <v>29</v>
      </c>
      <c r="B40" s="96" t="s">
        <v>346</v>
      </c>
      <c r="C40" s="95" t="s">
        <v>146</v>
      </c>
      <c r="D40" s="101">
        <v>20000</v>
      </c>
      <c r="E40" s="101">
        <v>20000</v>
      </c>
      <c r="F40" s="101">
        <v>0</v>
      </c>
      <c r="G40" s="101">
        <v>0</v>
      </c>
      <c r="H40" s="101">
        <v>20000</v>
      </c>
      <c r="I40" s="101"/>
      <c r="J40" s="110" t="s">
        <v>332</v>
      </c>
    </row>
    <row r="41" spans="1:10" ht="49.5" x14ac:dyDescent="0.35">
      <c r="A41" s="147">
        <f t="shared" si="7"/>
        <v>30</v>
      </c>
      <c r="B41" s="148" t="s">
        <v>347</v>
      </c>
      <c r="C41" s="95" t="s">
        <v>348</v>
      </c>
      <c r="D41" s="101">
        <v>304281</v>
      </c>
      <c r="E41" s="101">
        <v>26878</v>
      </c>
      <c r="F41" s="101">
        <v>0</v>
      </c>
      <c r="G41" s="101">
        <f>D41-E41</f>
        <v>277403</v>
      </c>
      <c r="H41" s="101">
        <v>26878</v>
      </c>
      <c r="I41" s="101"/>
      <c r="J41" s="110" t="s">
        <v>349</v>
      </c>
    </row>
    <row r="42" spans="1:10" ht="21" customHeight="1" x14ac:dyDescent="0.35">
      <c r="A42" s="153" t="s">
        <v>208</v>
      </c>
      <c r="B42" s="154" t="s">
        <v>245</v>
      </c>
      <c r="C42" s="95"/>
      <c r="D42" s="155">
        <f>SUM(D43:D47)</f>
        <v>125633</v>
      </c>
      <c r="E42" s="155">
        <f>SUM(E43:E47)</f>
        <v>81802</v>
      </c>
      <c r="F42" s="155">
        <f t="shared" ref="F42:H42" si="8">SUM(F43:F47)</f>
        <v>0</v>
      </c>
      <c r="G42" s="155">
        <f t="shared" si="8"/>
        <v>43831</v>
      </c>
      <c r="H42" s="155">
        <f t="shared" si="8"/>
        <v>81802</v>
      </c>
      <c r="I42" s="155"/>
      <c r="J42" s="95"/>
    </row>
    <row r="43" spans="1:10" ht="49.5" x14ac:dyDescent="0.35">
      <c r="A43" s="144">
        <f>A41+1</f>
        <v>31</v>
      </c>
      <c r="B43" s="96" t="s">
        <v>350</v>
      </c>
      <c r="C43" s="95" t="s">
        <v>247</v>
      </c>
      <c r="D43" s="132">
        <v>500</v>
      </c>
      <c r="E43" s="132">
        <v>500</v>
      </c>
      <c r="F43" s="132"/>
      <c r="G43" s="132"/>
      <c r="H43" s="132">
        <v>500</v>
      </c>
      <c r="I43" s="138"/>
      <c r="J43" s="95" t="s">
        <v>351</v>
      </c>
    </row>
    <row r="44" spans="1:10" ht="33" x14ac:dyDescent="0.35">
      <c r="A44" s="144">
        <f>A43+1</f>
        <v>32</v>
      </c>
      <c r="B44" s="131" t="s">
        <v>352</v>
      </c>
      <c r="C44" s="95" t="s">
        <v>353</v>
      </c>
      <c r="D44" s="132">
        <v>5000</v>
      </c>
      <c r="E44" s="132">
        <v>5000</v>
      </c>
      <c r="F44" s="132"/>
      <c r="G44" s="132"/>
      <c r="H44" s="132">
        <f>E44</f>
        <v>5000</v>
      </c>
      <c r="I44" s="132"/>
      <c r="J44" s="95" t="s">
        <v>354</v>
      </c>
    </row>
    <row r="45" spans="1:10" ht="49.5" x14ac:dyDescent="0.35">
      <c r="A45" s="144">
        <f>A44+1</f>
        <v>33</v>
      </c>
      <c r="B45" s="131" t="s">
        <v>355</v>
      </c>
      <c r="C45" s="95" t="s">
        <v>247</v>
      </c>
      <c r="D45" s="132">
        <v>3000</v>
      </c>
      <c r="E45" s="132">
        <f>D45</f>
        <v>3000</v>
      </c>
      <c r="F45" s="132"/>
      <c r="G45" s="132"/>
      <c r="H45" s="132">
        <f>E45</f>
        <v>3000</v>
      </c>
      <c r="I45" s="132"/>
      <c r="J45" s="95" t="s">
        <v>356</v>
      </c>
    </row>
    <row r="46" spans="1:10" ht="49.5" x14ac:dyDescent="0.35">
      <c r="A46" s="144">
        <f>A45+1</f>
        <v>34</v>
      </c>
      <c r="B46" s="131" t="s">
        <v>357</v>
      </c>
      <c r="C46" s="95" t="s">
        <v>247</v>
      </c>
      <c r="D46" s="132">
        <v>4200</v>
      </c>
      <c r="E46" s="132">
        <f>D46</f>
        <v>4200</v>
      </c>
      <c r="F46" s="132"/>
      <c r="G46" s="132"/>
      <c r="H46" s="132">
        <f>E46</f>
        <v>4200</v>
      </c>
      <c r="I46" s="132"/>
      <c r="J46" s="95" t="s">
        <v>356</v>
      </c>
    </row>
    <row r="47" spans="1:10" ht="33" x14ac:dyDescent="0.35">
      <c r="A47" s="144">
        <f>A46+1</f>
        <v>35</v>
      </c>
      <c r="B47" s="156" t="s">
        <v>358</v>
      </c>
      <c r="C47" s="105" t="s">
        <v>359</v>
      </c>
      <c r="D47" s="157">
        <v>112933</v>
      </c>
      <c r="E47" s="157">
        <v>69102</v>
      </c>
      <c r="F47" s="158" t="s">
        <v>255</v>
      </c>
      <c r="G47" s="157">
        <v>43831</v>
      </c>
      <c r="H47" s="159">
        <f>E47</f>
        <v>69102</v>
      </c>
      <c r="I47" s="159"/>
      <c r="J47" s="160" t="s">
        <v>360</v>
      </c>
    </row>
    <row r="48" spans="1:10" ht="24" customHeight="1" x14ac:dyDescent="0.35">
      <c r="A48" s="153" t="s">
        <v>240</v>
      </c>
      <c r="B48" s="128" t="s">
        <v>199</v>
      </c>
      <c r="C48" s="161"/>
      <c r="D48" s="162">
        <f>SUM(D49:D49)</f>
        <v>140000</v>
      </c>
      <c r="E48" s="162">
        <f>SUM(E49:E49)</f>
        <v>30000</v>
      </c>
      <c r="F48" s="162">
        <f>SUM(F49:F49)</f>
        <v>0</v>
      </c>
      <c r="G48" s="162">
        <f>SUM(G49:G49)</f>
        <v>110000</v>
      </c>
      <c r="H48" s="162">
        <f>SUM(H49:H49)</f>
        <v>30000</v>
      </c>
      <c r="I48" s="162"/>
      <c r="J48" s="163"/>
    </row>
    <row r="49" spans="1:10" ht="33" x14ac:dyDescent="0.35">
      <c r="A49" s="164">
        <f>A47+1</f>
        <v>36</v>
      </c>
      <c r="B49" s="165" t="s">
        <v>361</v>
      </c>
      <c r="C49" s="166" t="s">
        <v>362</v>
      </c>
      <c r="D49" s="140">
        <v>140000</v>
      </c>
      <c r="E49" s="140">
        <v>30000</v>
      </c>
      <c r="F49" s="140"/>
      <c r="G49" s="140">
        <f>D49-E49</f>
        <v>110000</v>
      </c>
      <c r="H49" s="140">
        <v>30000</v>
      </c>
      <c r="I49" s="140"/>
      <c r="J49" s="166" t="s">
        <v>363</v>
      </c>
    </row>
    <row r="50" spans="1:10" ht="24.75" customHeight="1" x14ac:dyDescent="0.35">
      <c r="A50" s="167" t="s">
        <v>244</v>
      </c>
      <c r="B50" s="168" t="s">
        <v>364</v>
      </c>
      <c r="C50" s="169"/>
      <c r="D50" s="170">
        <f>SUM(D51:D52)</f>
        <v>100000</v>
      </c>
      <c r="E50" s="170">
        <f t="shared" ref="E50:H50" si="9">SUM(E51:E52)</f>
        <v>45000</v>
      </c>
      <c r="F50" s="170">
        <f t="shared" si="9"/>
        <v>0</v>
      </c>
      <c r="G50" s="170">
        <f t="shared" si="9"/>
        <v>55000</v>
      </c>
      <c r="H50" s="170">
        <f t="shared" si="9"/>
        <v>45000</v>
      </c>
      <c r="I50" s="170"/>
      <c r="J50" s="169"/>
    </row>
    <row r="51" spans="1:10" ht="35.5" x14ac:dyDescent="0.35">
      <c r="A51" s="144">
        <f>A49+1</f>
        <v>37</v>
      </c>
      <c r="B51" s="96" t="s">
        <v>365</v>
      </c>
      <c r="C51" s="115" t="s">
        <v>366</v>
      </c>
      <c r="D51" s="117">
        <v>15000</v>
      </c>
      <c r="E51" s="117">
        <v>15000</v>
      </c>
      <c r="F51" s="115"/>
      <c r="G51" s="171"/>
      <c r="H51" s="117">
        <f>E51</f>
        <v>15000</v>
      </c>
      <c r="I51" s="171"/>
      <c r="J51" s="95" t="s">
        <v>544</v>
      </c>
    </row>
    <row r="52" spans="1:10" ht="49.5" x14ac:dyDescent="0.35">
      <c r="A52" s="144">
        <f>A51+1</f>
        <v>38</v>
      </c>
      <c r="B52" s="96" t="s">
        <v>367</v>
      </c>
      <c r="C52" s="95" t="s">
        <v>368</v>
      </c>
      <c r="D52" s="147">
        <f>E52+G52</f>
        <v>85000</v>
      </c>
      <c r="E52" s="147">
        <v>30000</v>
      </c>
      <c r="F52" s="115">
        <v>0</v>
      </c>
      <c r="G52" s="172">
        <v>55000</v>
      </c>
      <c r="H52" s="147">
        <f>E52</f>
        <v>30000</v>
      </c>
      <c r="I52" s="115"/>
      <c r="J52" s="95" t="s">
        <v>369</v>
      </c>
    </row>
    <row r="53" spans="1:10" ht="22.5" customHeight="1" x14ac:dyDescent="0.35">
      <c r="A53" s="173" t="s">
        <v>253</v>
      </c>
      <c r="B53" s="128" t="s">
        <v>209</v>
      </c>
      <c r="C53" s="137"/>
      <c r="D53" s="174">
        <f>SUM(D54)</f>
        <v>24900</v>
      </c>
      <c r="E53" s="174">
        <f t="shared" ref="E53:H53" si="10">SUM(E54)</f>
        <v>24900</v>
      </c>
      <c r="F53" s="174">
        <f>SUM(F54)</f>
        <v>0</v>
      </c>
      <c r="G53" s="174">
        <f>SUM(G54)</f>
        <v>0</v>
      </c>
      <c r="H53" s="175">
        <f t="shared" si="10"/>
        <v>85000</v>
      </c>
      <c r="I53" s="174">
        <f>SUM(I54)</f>
        <v>0</v>
      </c>
      <c r="J53" s="137"/>
    </row>
    <row r="54" spans="1:10" ht="103.5" customHeight="1" x14ac:dyDescent="0.35">
      <c r="A54" s="176">
        <f>A52+1</f>
        <v>39</v>
      </c>
      <c r="B54" s="177" t="s">
        <v>371</v>
      </c>
      <c r="C54" s="178" t="s">
        <v>214</v>
      </c>
      <c r="D54" s="147">
        <v>24900</v>
      </c>
      <c r="E54" s="147">
        <v>24900</v>
      </c>
      <c r="F54" s="115"/>
      <c r="G54" s="172">
        <f>D54-E54</f>
        <v>0</v>
      </c>
      <c r="H54" s="147">
        <v>85000</v>
      </c>
      <c r="I54" s="115"/>
      <c r="J54" s="95" t="s">
        <v>427</v>
      </c>
    </row>
    <row r="55" spans="1:10" ht="18" customHeight="1" x14ac:dyDescent="0.35">
      <c r="A55" s="272" t="s">
        <v>370</v>
      </c>
      <c r="B55" s="273"/>
      <c r="C55" s="119">
        <v>39</v>
      </c>
      <c r="D55" s="179">
        <f>D29+D24+D20+D12+D7+D42+D48+D50+D53</f>
        <v>1736861</v>
      </c>
      <c r="E55" s="179">
        <f t="shared" ref="E55:H55" si="11">E29+E24+E20+E12+E7+E42+E48+E50+E53</f>
        <v>829060</v>
      </c>
      <c r="F55" s="179">
        <f t="shared" si="11"/>
        <v>0</v>
      </c>
      <c r="G55" s="179">
        <f t="shared" si="11"/>
        <v>907801</v>
      </c>
      <c r="H55" s="179">
        <f t="shared" si="11"/>
        <v>889160</v>
      </c>
      <c r="I55" s="179"/>
      <c r="J55" s="119"/>
    </row>
    <row r="57" spans="1:10" x14ac:dyDescent="0.35">
      <c r="D57" s="122"/>
      <c r="E57" s="122"/>
      <c r="F57" s="122"/>
      <c r="G57" s="122"/>
      <c r="H57" s="122"/>
      <c r="I57" s="122"/>
    </row>
  </sheetData>
  <mergeCells count="10">
    <mergeCell ref="A1:J1"/>
    <mergeCell ref="A55:B55"/>
    <mergeCell ref="A2:J2"/>
    <mergeCell ref="A3:J3"/>
    <mergeCell ref="A5:A6"/>
    <mergeCell ref="B5:B6"/>
    <mergeCell ref="C5:C6"/>
    <mergeCell ref="D5:G5"/>
    <mergeCell ref="H5:I5"/>
    <mergeCell ref="J5:J6"/>
  </mergeCells>
  <pageMargins left="0.118110236220472" right="0.118110236220472" top="0.74803149606299202" bottom="0.35433070866141703" header="0.31496062992126" footer="0.118110236220472"/>
  <pageSetup paperSize="9" scale="58" fitToHeight="0"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zoomScale="85" zoomScaleNormal="85" workbookViewId="0">
      <selection activeCell="F18" sqref="F18"/>
    </sheetView>
  </sheetViews>
  <sheetFormatPr defaultColWidth="9.1796875" defaultRowHeight="16.5" x14ac:dyDescent="0.35"/>
  <cols>
    <col min="1" max="1" width="12.54296875" style="180" customWidth="1"/>
    <col min="2" max="2" width="44.26953125" style="180" customWidth="1"/>
    <col min="3" max="3" width="21.1796875" style="180" customWidth="1"/>
    <col min="4" max="4" width="15.453125" style="180" customWidth="1"/>
    <col min="5" max="5" width="12.81640625" style="180" customWidth="1"/>
    <col min="6" max="6" width="59" style="180" customWidth="1"/>
    <col min="7" max="16384" width="9.1796875" style="180"/>
  </cols>
  <sheetData>
    <row r="1" spans="1:6" x14ac:dyDescent="0.35">
      <c r="B1" s="181"/>
      <c r="C1" s="181"/>
      <c r="D1" s="181"/>
      <c r="E1" s="181"/>
      <c r="F1" s="182" t="s">
        <v>372</v>
      </c>
    </row>
    <row r="2" spans="1:6" ht="63" customHeight="1" x14ac:dyDescent="0.35">
      <c r="A2" s="279" t="s">
        <v>446</v>
      </c>
      <c r="B2" s="279"/>
      <c r="C2" s="279"/>
      <c r="D2" s="279"/>
      <c r="E2" s="279"/>
      <c r="F2" s="279"/>
    </row>
    <row r="3" spans="1:6" x14ac:dyDescent="0.35">
      <c r="A3" s="280" t="s">
        <v>545</v>
      </c>
      <c r="B3" s="280"/>
      <c r="C3" s="280"/>
      <c r="D3" s="280"/>
      <c r="E3" s="280"/>
      <c r="F3" s="280"/>
    </row>
    <row r="4" spans="1:6" x14ac:dyDescent="0.35">
      <c r="A4" s="183"/>
      <c r="B4" s="184"/>
      <c r="C4" s="184"/>
      <c r="D4" s="185"/>
      <c r="E4" s="184"/>
      <c r="F4" s="183"/>
    </row>
    <row r="5" spans="1:6" ht="34.5" customHeight="1" x14ac:dyDescent="0.35">
      <c r="A5" s="281" t="s">
        <v>373</v>
      </c>
      <c r="B5" s="283" t="s">
        <v>374</v>
      </c>
      <c r="C5" s="281" t="s">
        <v>3</v>
      </c>
      <c r="D5" s="284" t="s">
        <v>5</v>
      </c>
      <c r="E5" s="284"/>
      <c r="F5" s="284" t="s">
        <v>7</v>
      </c>
    </row>
    <row r="6" spans="1:6" ht="66" x14ac:dyDescent="0.35">
      <c r="A6" s="282"/>
      <c r="B6" s="283"/>
      <c r="C6" s="281"/>
      <c r="D6" s="186" t="s">
        <v>265</v>
      </c>
      <c r="E6" s="94" t="s">
        <v>10</v>
      </c>
      <c r="F6" s="284"/>
    </row>
    <row r="7" spans="1:6" x14ac:dyDescent="0.35">
      <c r="A7" s="187" t="s">
        <v>13</v>
      </c>
      <c r="B7" s="188" t="s">
        <v>102</v>
      </c>
      <c r="C7" s="187"/>
      <c r="D7" s="186"/>
      <c r="E7" s="94"/>
      <c r="F7" s="189"/>
    </row>
    <row r="8" spans="1:6" ht="49.5" x14ac:dyDescent="0.35">
      <c r="A8" s="190">
        <v>1</v>
      </c>
      <c r="B8" s="191" t="s">
        <v>375</v>
      </c>
      <c r="C8" s="192" t="s">
        <v>376</v>
      </c>
      <c r="D8" s="99">
        <v>10400</v>
      </c>
      <c r="E8" s="193"/>
      <c r="F8" s="192" t="s">
        <v>377</v>
      </c>
    </row>
    <row r="9" spans="1:6" x14ac:dyDescent="0.35">
      <c r="A9" s="189" t="s">
        <v>101</v>
      </c>
      <c r="B9" s="194" t="s">
        <v>141</v>
      </c>
      <c r="C9" s="195"/>
      <c r="D9" s="155"/>
      <c r="E9" s="121"/>
      <c r="F9" s="189"/>
    </row>
    <row r="10" spans="1:6" ht="49.5" x14ac:dyDescent="0.35">
      <c r="A10" s="192">
        <f>A8+1</f>
        <v>2</v>
      </c>
      <c r="B10" s="196" t="s">
        <v>378</v>
      </c>
      <c r="C10" s="192" t="s">
        <v>379</v>
      </c>
      <c r="D10" s="101">
        <v>1000</v>
      </c>
      <c r="E10" s="197"/>
      <c r="F10" s="198" t="s">
        <v>332</v>
      </c>
    </row>
    <row r="11" spans="1:6" ht="49.5" x14ac:dyDescent="0.35">
      <c r="A11" s="192">
        <f>A10+1</f>
        <v>3</v>
      </c>
      <c r="B11" s="196" t="s">
        <v>380</v>
      </c>
      <c r="C11" s="192" t="s">
        <v>381</v>
      </c>
      <c r="D11" s="101">
        <v>1000</v>
      </c>
      <c r="E11" s="197"/>
      <c r="F11" s="198" t="s">
        <v>382</v>
      </c>
    </row>
    <row r="12" spans="1:6" ht="54.75" customHeight="1" x14ac:dyDescent="0.35">
      <c r="A12" s="192">
        <f t="shared" ref="A12" si="0">A11+1</f>
        <v>4</v>
      </c>
      <c r="B12" s="196" t="s">
        <v>383</v>
      </c>
      <c r="C12" s="192" t="s">
        <v>156</v>
      </c>
      <c r="D12" s="101">
        <v>1000</v>
      </c>
      <c r="E12" s="197"/>
      <c r="F12" s="198" t="s">
        <v>332</v>
      </c>
    </row>
    <row r="13" spans="1:6" ht="49.5" x14ac:dyDescent="0.35">
      <c r="A13" s="192">
        <v>5</v>
      </c>
      <c r="B13" s="196" t="s">
        <v>384</v>
      </c>
      <c r="C13" s="190" t="s">
        <v>146</v>
      </c>
      <c r="D13" s="199">
        <v>36400</v>
      </c>
      <c r="E13" s="200"/>
      <c r="F13" s="192" t="s">
        <v>385</v>
      </c>
    </row>
    <row r="14" spans="1:6" x14ac:dyDescent="0.35">
      <c r="A14" s="189" t="s">
        <v>107</v>
      </c>
      <c r="B14" s="201" t="s">
        <v>14</v>
      </c>
      <c r="C14" s="189"/>
      <c r="D14" s="155"/>
      <c r="E14" s="170"/>
      <c r="F14" s="202"/>
    </row>
    <row r="15" spans="1:6" ht="49.5" x14ac:dyDescent="0.35">
      <c r="A15" s="190">
        <v>6</v>
      </c>
      <c r="B15" s="196" t="s">
        <v>386</v>
      </c>
      <c r="C15" s="192" t="s">
        <v>387</v>
      </c>
      <c r="D15" s="101">
        <v>27000</v>
      </c>
      <c r="E15" s="99"/>
      <c r="F15" s="192" t="s">
        <v>388</v>
      </c>
    </row>
    <row r="16" spans="1:6" ht="49.5" x14ac:dyDescent="0.35">
      <c r="A16" s="192">
        <v>7</v>
      </c>
      <c r="B16" s="196" t="s">
        <v>389</v>
      </c>
      <c r="C16" s="192" t="s">
        <v>390</v>
      </c>
      <c r="D16" s="101">
        <v>23000</v>
      </c>
      <c r="E16" s="99"/>
      <c r="F16" s="192" t="s">
        <v>391</v>
      </c>
    </row>
    <row r="17" spans="1:6" x14ac:dyDescent="0.35">
      <c r="A17" s="189" t="s">
        <v>140</v>
      </c>
      <c r="B17" s="194" t="s">
        <v>108</v>
      </c>
      <c r="C17" s="189"/>
      <c r="D17" s="155"/>
      <c r="E17" s="129"/>
      <c r="F17" s="189"/>
    </row>
    <row r="18" spans="1:6" ht="33" x14ac:dyDescent="0.35">
      <c r="A18" s="203">
        <v>8</v>
      </c>
      <c r="B18" s="204" t="s">
        <v>392</v>
      </c>
      <c r="C18" s="192" t="s">
        <v>111</v>
      </c>
      <c r="D18" s="101">
        <v>4000</v>
      </c>
      <c r="E18" s="99"/>
      <c r="F18" s="198" t="s">
        <v>393</v>
      </c>
    </row>
    <row r="19" spans="1:6" x14ac:dyDescent="0.35">
      <c r="A19" s="205" t="s">
        <v>198</v>
      </c>
      <c r="B19" s="206" t="s">
        <v>209</v>
      </c>
      <c r="C19" s="192"/>
      <c r="D19" s="101"/>
      <c r="E19" s="99"/>
      <c r="F19" s="198"/>
    </row>
    <row r="20" spans="1:6" ht="82.5" x14ac:dyDescent="0.35">
      <c r="A20" s="203">
        <v>9</v>
      </c>
      <c r="B20" s="191" t="s">
        <v>394</v>
      </c>
      <c r="C20" s="192" t="s">
        <v>219</v>
      </c>
      <c r="D20" s="101">
        <v>4500</v>
      </c>
      <c r="E20" s="207"/>
      <c r="F20" s="192" t="s">
        <v>395</v>
      </c>
    </row>
    <row r="21" spans="1:6" x14ac:dyDescent="0.35">
      <c r="A21" s="278" t="s">
        <v>396</v>
      </c>
      <c r="B21" s="278"/>
      <c r="C21" s="208">
        <v>9</v>
      </c>
      <c r="D21" s="120">
        <f>SUM(D8:D20)</f>
        <v>108300</v>
      </c>
      <c r="E21" s="120">
        <f>SUM(E8:E15)</f>
        <v>0</v>
      </c>
      <c r="F21" s="209"/>
    </row>
  </sheetData>
  <mergeCells count="8">
    <mergeCell ref="A21:B21"/>
    <mergeCell ref="A2:F2"/>
    <mergeCell ref="A3:F3"/>
    <mergeCell ref="A5:A6"/>
    <mergeCell ref="B5:B6"/>
    <mergeCell ref="C5:C6"/>
    <mergeCell ref="D5:E5"/>
    <mergeCell ref="F5:F6"/>
  </mergeCells>
  <pageMargins left="0.70866141732283505" right="0.70866141732283505" top="0.74803149606299202" bottom="0.74803149606299202" header="0.31496062992126" footer="0.31496062992126"/>
  <pageSetup paperSize="9" scale="79" fitToHeight="0" orientation="landscape" r:id="rId1"/>
  <headerFooter>
    <oddHeader>&amp;L&amp;N</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 Bieu 1 dieu chinh ten + DT</vt:lpstr>
      <vt:lpstr>Bieu 02</vt:lpstr>
      <vt:lpstr>Bieu 03</vt:lpstr>
      <vt:lpstr>Bieu 04</vt:lpstr>
      <vt:lpstr>' Bieu 1 dieu chinh ten + DT'!Print_Titles</vt:lpstr>
      <vt:lpstr>'Bieu 02'!Print_Titles</vt:lpstr>
      <vt:lpstr>'Bieu 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2022-04-13T06:58:13Z</cp:lastPrinted>
  <dcterms:created xsi:type="dcterms:W3CDTF">2022-03-30T06:36:03Z</dcterms:created>
  <dcterms:modified xsi:type="dcterms:W3CDTF">2022-04-18T08:00:10Z</dcterms:modified>
</cp:coreProperties>
</file>